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570" yWindow="5370" windowWidth="12045" windowHeight="15345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'1кв'!$A$1:$E$54</definedName>
    <definedName name="_xlnm.Print_Area" localSheetId="1">'2кв'!$A$1:$E$55</definedName>
    <definedName name="_xlnm.Print_Area" localSheetId="2">'3кв'!$A$1:$E$55</definedName>
    <definedName name="_xlnm.Print_Area" localSheetId="3">'4кв'!$A$1:$E$52</definedName>
    <definedName name="_xlnm.Print_Area" localSheetId="4">отчет!$A$1:$C$41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1" l="1"/>
  <c r="E30" i="30"/>
  <c r="B49" i="30"/>
  <c r="E28" i="30"/>
  <c r="E25" i="30"/>
  <c r="E26" i="30"/>
  <c r="E27" i="30"/>
  <c r="C28" i="31" l="1"/>
  <c r="C26" i="31"/>
  <c r="C25" i="31"/>
  <c r="C24" i="31"/>
  <c r="C23" i="31"/>
  <c r="C22" i="31"/>
  <c r="C21" i="31"/>
  <c r="C20" i="31"/>
  <c r="C19" i="31"/>
  <c r="C14" i="31"/>
  <c r="C6" i="31"/>
  <c r="B47" i="30" l="1"/>
  <c r="C13" i="31"/>
  <c r="C15" i="31" s="1"/>
  <c r="E22" i="30"/>
  <c r="C17" i="31" s="1"/>
  <c r="F20" i="30"/>
  <c r="E23" i="30" s="1"/>
  <c r="C18" i="31" s="1"/>
  <c r="C30" i="31" l="1"/>
  <c r="C31" i="31" s="1"/>
  <c r="B51" i="30"/>
  <c r="B52" i="30" s="1"/>
  <c r="B52" i="29"/>
  <c r="E29" i="29"/>
  <c r="E32" i="29"/>
  <c r="E31" i="29"/>
  <c r="B52" i="28" l="1"/>
  <c r="E31" i="28"/>
  <c r="E32" i="28"/>
  <c r="E30" i="28"/>
  <c r="E29" i="28" l="1"/>
  <c r="F20" i="29"/>
  <c r="E23" i="29" s="1"/>
  <c r="F20" i="28"/>
  <c r="E23" i="28" s="1"/>
  <c r="E22" i="28" l="1"/>
  <c r="E22" i="29"/>
  <c r="E33" i="29" s="1"/>
  <c r="B54" i="29" s="1"/>
  <c r="E30" i="27"/>
  <c r="E33" i="28" l="1"/>
  <c r="B54" i="28" s="1"/>
  <c r="F20" i="27"/>
  <c r="E23" i="27" s="1"/>
  <c r="E22" i="27" l="1"/>
  <c r="E32" i="27" l="1"/>
  <c r="B53" i="27" s="1"/>
  <c r="B54" i="27" s="1"/>
  <c r="B50" i="28" s="1"/>
  <c r="B55" i="28" s="1"/>
  <c r="B50" i="29" s="1"/>
  <c r="B55" i="29" s="1"/>
</calcChain>
</file>

<file path=xl/sharedStrings.xml><?xml version="1.0" encoding="utf-8"?>
<sst xmlns="http://schemas.openxmlformats.org/spreadsheetml/2006/main" count="339" uniqueCount="113">
  <si>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</si>
  <si>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</si>
  <si>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</si>
  <si>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</si>
  <si>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</si>
  <si>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</si>
  <si>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</si>
  <si>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</si>
  <si>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</si>
  <si>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</si>
  <si>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</si>
  <si>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</si>
  <si>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</si>
  <si>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</si>
  <si>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</si>
  <si>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</si>
  <si>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</si>
  <si>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</si>
  <si>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</si>
  <si>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</si>
  <si>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</si>
  <si>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</si>
  <si>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</si>
  <si>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</si>
  <si>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37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</si>
  <si>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Горбаневой Таисии Александровны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</si>
  <si>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№24 от 23.03.2015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</si>
  <si>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№25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</si>
  <si>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</si>
  <si>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</si>
  <si>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</si>
  <si>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</si>
  <si>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Заказчик - Собственники МКД, в лице председателя совета МКД Горбанева Т.А.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</si>
  <si>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</si>
  <si>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</si>
  <si>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</si>
  <si>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</t>
  </si>
  <si>
    <t xml:space="preserve">Расходы по содержанию и тек. Ремонту </t>
  </si>
  <si>
    <t>Остаток на начало квартала</t>
  </si>
  <si>
    <t>не жилые помещения библиотека</t>
  </si>
  <si>
    <t>определена приложением № 9 к договору</t>
  </si>
  <si>
    <t xml:space="preserve">Расходы по управлению МКД </t>
  </si>
  <si>
    <t xml:space="preserve">Услуги по содержанию многоквартирного дома </t>
  </si>
  <si>
    <t>ИТОГО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</si>
  <si>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</si>
  <si>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</si>
  <si>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</si>
  <si>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</si>
  <si>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Дезинсекция, дератизация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</si>
  <si>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</si>
  <si>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</si>
  <si>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S дома = 4325,3+63,5 ( не жилые) = 4388,8м2</t>
  </si>
  <si>
    <t>за 1 квартал 2025 года</t>
  </si>
  <si>
    <t>31.03.2025 г.</t>
  </si>
  <si>
    <t>Замена стояка ХВС (кв.45)</t>
  </si>
  <si>
    <t>март</t>
  </si>
  <si>
    <t>ч/ч</t>
  </si>
  <si>
    <t xml:space="preserve">           2. Всего за период с "01" 01 2025 г. по "31" 03 2025 г. выполнено работ (оказано услуг) на общую сумму триста пятьдесят две тысячи пятьсот сорок восемь рублей 84 копейки.</t>
  </si>
  <si>
    <t>Предъявлено населению 363221,15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</si>
  <si>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</si>
  <si>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</si>
  <si>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</si>
  <si>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</si>
  <si>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</si>
  <si>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</si>
  <si>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Ремонт МАФ на детской площадке </t>
  </si>
  <si>
    <t>Бетонирование ямы под чистилкой 3 подъезд (кв.45)</t>
  </si>
  <si>
    <t>апрель</t>
  </si>
  <si>
    <t>май</t>
  </si>
  <si>
    <t>ч/час</t>
  </si>
  <si>
    <t>Предъявлено населению 353235,57</t>
  </si>
  <si>
    <t>Зделка ям во дворе асф.срезом (кв.45)</t>
  </si>
  <si>
    <t xml:space="preserve">           2. Всего за период с "01" 04 2025 г. по "30" 06 2025 г. выполнено работ (оказано услуг) на общую сумму триста шестьдесят четыре тысячи тридцать восемь рублей 87 копеек.</t>
  </si>
  <si>
    <t>Окраска скамеек, 6 шт  (смета)</t>
  </si>
  <si>
    <t>июль</t>
  </si>
  <si>
    <t>август</t>
  </si>
  <si>
    <t>Замена стояка ГВС (кв. 46, 49, 52)</t>
  </si>
  <si>
    <t>Ремонт трубпроводов  отопления в кладовке (кв 19)</t>
  </si>
  <si>
    <t xml:space="preserve">           2. Всего за период с "01" 07 2025 г. по "30" 09 2025 г. выполнено работ (оказано услуг) на общую сумму четыреста три тысячи триста пятьдесят четыре рубля 18 копеек.</t>
  </si>
  <si>
    <t>Предъявлено населению 402547,24</t>
  </si>
  <si>
    <t>за 4 квартал 2025 года</t>
  </si>
  <si>
    <t>4квартал</t>
  </si>
  <si>
    <t>ОТЧЕТ</t>
  </si>
  <si>
    <t>О ВЫПОЛНЕННЫХ РАБОТАХ И ДВИЖЕНИИ  СРЕДСТВ</t>
  </si>
  <si>
    <t>по ж.д. ул. Свердлова, д. 37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</si>
  <si>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</si>
  <si>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</si>
  <si>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</si>
  <si>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</si>
  <si>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Оплачено за не жилые помещения</t>
  </si>
  <si>
    <t>Итого доходов:</t>
  </si>
  <si>
    <t>Расходы: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</si>
  <si>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</si>
  <si>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</si>
  <si>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</si>
  <si>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</si>
  <si>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</si>
  <si>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</si>
  <si>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</si>
  <si>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</si>
  <si>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Непредвиденные работы 65 ч/ч</t>
  </si>
  <si>
    <t>Предъявлено населению 412058,14</t>
  </si>
  <si>
    <t xml:space="preserve">           2. Всего за период с  "01" 10  2025 г. по "31" 12  2025 г.выполнено работ (оказано услуг) на общую сумму триста восемьдесят три тысячи девяносто девять рублей 41 копейка</t>
  </si>
  <si>
    <t>Начислено всего 1531000,85</t>
  </si>
  <si>
    <t>* холодная вода на СОИ - 25075,04</t>
  </si>
  <si>
    <t>* горячая вода на СОИ - 17572,09</t>
  </si>
  <si>
    <t>* водоотведение на СОИ- 37091,66</t>
  </si>
  <si>
    <t>* электроэнергия на СОИ- 27285,18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</si>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</sst>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[$-419]General"/>
    <numFmt numFmtId="165" formatCode="_-* #,##0.00_р_._-;\-* #,##0.00_р_._-;_-* \-??_р_._-;_-@_-"/>
    <numFmt numFmtId="166" formatCode="#,##0.00\ _₽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0" fillId="0" borderId="0"/>
    <xf numFmtId="0" fontId="11" fillId="0" borderId="0"/>
    <xf numFmtId="165" fontId="11" fillId="0" borderId="0" applyFill="0" applyBorder="0" applyAlignment="0" applyProtection="0"/>
    <xf numFmtId="0" fontId="11" fillId="0" borderId="0"/>
  </cellStyleXfs>
  <cellXfs count="8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0" xfId="0" applyFont="1" applyFill="1"/>
    <xf numFmtId="43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6" fillId="2" borderId="0" xfId="0" applyNumberFormat="1" applyFont="1" applyFill="1" applyBorder="1" applyAlignment="1">
      <alignment horizontal="center" vertical="center" wrapText="1"/>
    </xf>
    <xf numFmtId="43" fontId="6" fillId="0" borderId="0" xfId="1" applyFont="1"/>
    <xf numFmtId="43" fontId="3" fillId="0" borderId="0" xfId="1" applyFont="1"/>
    <xf numFmtId="0" fontId="3" fillId="0" borderId="0" xfId="0" applyFont="1" applyAlignment="1">
      <alignment horizontal="center" wrapText="1"/>
    </xf>
    <xf numFmtId="0" fontId="9" fillId="0" borderId="0" xfId="0" applyFont="1"/>
    <xf numFmtId="43" fontId="6" fillId="0" borderId="0" xfId="0" applyNumberFormat="1" applyFont="1"/>
    <xf numFmtId="0" fontId="8" fillId="0" borderId="1" xfId="0" applyFont="1" applyBorder="1" applyAlignment="1">
      <alignment wrapText="1"/>
    </xf>
    <xf numFmtId="0" fontId="6" fillId="0" borderId="1" xfId="0" applyFont="1" applyBorder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2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3" fillId="0" borderId="5" xfId="0" applyFont="1" applyBorder="1"/>
    <xf numFmtId="14" fontId="4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6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167" fontId="3" fillId="0" borderId="0" xfId="1" applyNumberFormat="1" applyFont="1" applyBorder="1"/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167" fontId="6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6">
    <cellStyle name="Excel Built-in Normal" xfId="2"/>
    <cellStyle name="Обычный" xfId="0" builtinId="0"/>
    <cellStyle name="Обычный 2" xfId="3"/>
    <cellStyle name="Обычный 3" xfId="5"/>
    <cellStyle name="Финансовый" xfId="1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2" zoomScaleSheetLayoutView="100" workbookViewId="0">
      <selection activeCell="B52" sqref="B52"/>
    </sheetView>
  </sheetViews>
  <sheetFormatPr defaultColWidth="9.140625" defaultRowHeight="15" x14ac:dyDescent="0.25"/>
  <cols>
    <col min="1" max="1" width="33.285156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2" customWidth="1"/>
    <col min="6" max="6" width="9.140625" style="1"/>
    <col min="7" max="7" width="12.140625" style="1" bestFit="1" customWidth="1"/>
    <col min="8" max="8" width="12.140625" style="1" customWidth="1"/>
    <col min="9" max="16384" width="9.140625" style="1"/>
  </cols>
  <sheetData>
    <row r="1" spans="1:5" x14ac:dyDescent="0.25">
      <c r="A1" s="74" t="s">
        <v>11</v>
      </c>
      <c r="B1" s="74"/>
      <c r="C1" s="74"/>
      <c r="D1" s="74"/>
      <c r="E1" s="74"/>
    </row>
    <row r="2" spans="1:5" ht="29.2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5" t="s">
        <v>52</v>
      </c>
      <c r="B3" s="75"/>
      <c r="C3" s="75"/>
      <c r="D3" s="75"/>
      <c r="E3" s="75"/>
    </row>
    <row r="4" spans="1:5" x14ac:dyDescent="0.25">
      <c r="A4" s="27" t="s">
        <v>13</v>
      </c>
      <c r="B4" s="3"/>
      <c r="C4" s="3"/>
      <c r="D4" s="29"/>
      <c r="E4" s="28" t="s">
        <v>53</v>
      </c>
    </row>
    <row r="5" spans="1:5" x14ac:dyDescent="0.25">
      <c r="A5" s="21"/>
      <c r="B5" s="3"/>
      <c r="C5" s="3"/>
      <c r="D5" s="3"/>
      <c r="E5" s="8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67" t="s">
        <v>25</v>
      </c>
      <c r="B9" s="67"/>
      <c r="C9" s="67"/>
      <c r="D9" s="67"/>
      <c r="E9" s="67"/>
    </row>
    <row r="10" spans="1:5" ht="24.75" customHeight="1" x14ac:dyDescent="0.25">
      <c r="A10" s="78" t="s">
        <v>14</v>
      </c>
      <c r="B10" s="78"/>
      <c r="C10" s="78"/>
      <c r="D10" s="78"/>
      <c r="E10" s="78"/>
    </row>
    <row r="11" spans="1:5" ht="28.5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71" t="s">
        <v>15</v>
      </c>
      <c r="B12" s="71"/>
      <c r="C12" s="71"/>
      <c r="D12" s="71"/>
      <c r="E12" s="71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71" t="s">
        <v>2</v>
      </c>
      <c r="B14" s="71"/>
      <c r="C14" s="71"/>
      <c r="D14" s="71"/>
      <c r="E14" s="71"/>
    </row>
    <row r="15" spans="1:5" x14ac:dyDescent="0.25">
      <c r="A15" s="67" t="s">
        <v>49</v>
      </c>
      <c r="B15" s="67"/>
      <c r="C15" s="67"/>
      <c r="D15" s="67"/>
      <c r="E15" s="67"/>
    </row>
    <row r="16" spans="1:5" x14ac:dyDescent="0.25">
      <c r="A16" s="71" t="s">
        <v>16</v>
      </c>
      <c r="B16" s="71"/>
      <c r="C16" s="71"/>
      <c r="D16" s="71"/>
      <c r="E16" s="71"/>
    </row>
    <row r="17" spans="1:7" ht="26.25" customHeight="1" x14ac:dyDescent="0.25">
      <c r="A17" s="67" t="s">
        <v>17</v>
      </c>
      <c r="B17" s="67"/>
      <c r="C17" s="67"/>
      <c r="D17" s="67"/>
      <c r="E17" s="67"/>
    </row>
    <row r="18" spans="1:7" ht="62.25" customHeight="1" x14ac:dyDescent="0.25">
      <c r="A18" s="67" t="s">
        <v>27</v>
      </c>
      <c r="B18" s="67"/>
      <c r="C18" s="67"/>
      <c r="D18" s="67"/>
      <c r="E18" s="67"/>
    </row>
    <row r="19" spans="1:7" ht="31.5" customHeight="1" x14ac:dyDescent="0.25">
      <c r="A19" s="72" t="s">
        <v>28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1">
        <f>4325.3+63.5</f>
        <v>4388.8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10" t="s">
        <v>8</v>
      </c>
    </row>
    <row r="22" spans="1:7" ht="38.25" x14ac:dyDescent="0.25">
      <c r="A22" s="24" t="s">
        <v>42</v>
      </c>
      <c r="B22" s="5" t="s">
        <v>40</v>
      </c>
      <c r="C22" s="2" t="s">
        <v>4</v>
      </c>
      <c r="D22" s="2">
        <v>18.239999999999998</v>
      </c>
      <c r="E22" s="11">
        <f>D22*F20*G20</f>
        <v>240155.136</v>
      </c>
      <c r="G22" s="13"/>
    </row>
    <row r="23" spans="1:7" x14ac:dyDescent="0.25">
      <c r="A23" s="4" t="s">
        <v>41</v>
      </c>
      <c r="B23" s="5" t="s">
        <v>23</v>
      </c>
      <c r="C23" s="2" t="s">
        <v>4</v>
      </c>
      <c r="D23" s="2">
        <v>6.51</v>
      </c>
      <c r="E23" s="11">
        <f>D23*F20*G20</f>
        <v>85713.263999999996</v>
      </c>
      <c r="G23" s="13"/>
    </row>
    <row r="24" spans="1:7" x14ac:dyDescent="0.25">
      <c r="A24" s="4" t="s">
        <v>48</v>
      </c>
      <c r="B24" s="5" t="s">
        <v>30</v>
      </c>
      <c r="C24" s="2" t="s">
        <v>31</v>
      </c>
      <c r="D24" s="2"/>
      <c r="E24" s="11">
        <v>0</v>
      </c>
      <c r="G24" s="13"/>
    </row>
    <row r="25" spans="1:7" x14ac:dyDescent="0.25">
      <c r="A25" s="32" t="s">
        <v>45</v>
      </c>
      <c r="B25" s="5" t="s">
        <v>30</v>
      </c>
      <c r="C25" s="2" t="s">
        <v>31</v>
      </c>
      <c r="D25" s="2"/>
      <c r="E25" s="11">
        <v>5603.1</v>
      </c>
      <c r="G25" s="13"/>
    </row>
    <row r="26" spans="1:7" x14ac:dyDescent="0.25">
      <c r="A26" s="4" t="s">
        <v>47</v>
      </c>
      <c r="B26" s="5" t="s">
        <v>30</v>
      </c>
      <c r="C26" s="2" t="s">
        <v>31</v>
      </c>
      <c r="D26" s="2"/>
      <c r="E26" s="11">
        <v>6444.88</v>
      </c>
      <c r="G26" s="13"/>
    </row>
    <row r="27" spans="1:7" x14ac:dyDescent="0.25">
      <c r="A27" s="4" t="s">
        <v>46</v>
      </c>
      <c r="B27" s="5" t="s">
        <v>30</v>
      </c>
      <c r="C27" s="2" t="s">
        <v>31</v>
      </c>
      <c r="D27" s="2"/>
      <c r="E27" s="11">
        <v>5981.45</v>
      </c>
      <c r="G27" s="13"/>
    </row>
    <row r="28" spans="1:7" x14ac:dyDescent="0.25">
      <c r="A28" s="4" t="s">
        <v>44</v>
      </c>
      <c r="B28" s="5" t="s">
        <v>30</v>
      </c>
      <c r="C28" s="2" t="s">
        <v>31</v>
      </c>
      <c r="D28" s="2"/>
      <c r="E28" s="11">
        <v>4119.55</v>
      </c>
      <c r="G28" s="13"/>
    </row>
    <row r="29" spans="1:7" x14ac:dyDescent="0.25">
      <c r="A29" s="4" t="s">
        <v>29</v>
      </c>
      <c r="B29" s="5" t="s">
        <v>30</v>
      </c>
      <c r="C29" s="2" t="s">
        <v>31</v>
      </c>
      <c r="D29" s="2"/>
      <c r="E29" s="11">
        <v>1861.38</v>
      </c>
      <c r="G29" s="13"/>
    </row>
    <row r="30" spans="1:7" s="12" customFormat="1" x14ac:dyDescent="0.25">
      <c r="A30" s="30" t="s">
        <v>54</v>
      </c>
      <c r="B30" s="31" t="s">
        <v>55</v>
      </c>
      <c r="C30" s="2" t="s">
        <v>56</v>
      </c>
      <c r="D30" s="10">
        <v>8</v>
      </c>
      <c r="E30" s="11">
        <f>D30*333.76</f>
        <v>2670.08</v>
      </c>
    </row>
    <row r="31" spans="1:7" x14ac:dyDescent="0.25">
      <c r="A31" s="4"/>
      <c r="B31" s="5"/>
      <c r="C31" s="2"/>
      <c r="D31" s="2"/>
      <c r="E31" s="11"/>
      <c r="G31" s="13"/>
    </row>
    <row r="32" spans="1:7" s="6" customFormat="1" ht="14.25" x14ac:dyDescent="0.2">
      <c r="A32" s="25" t="s">
        <v>43</v>
      </c>
      <c r="B32" s="5"/>
      <c r="C32" s="14"/>
      <c r="D32" s="14"/>
      <c r="E32" s="15">
        <f>SUM(E22:E31)</f>
        <v>352548.84</v>
      </c>
    </row>
    <row r="33" spans="1:5" s="6" customFormat="1" x14ac:dyDescent="0.2">
      <c r="A33" s="7"/>
      <c r="B33" s="16"/>
      <c r="C33" s="17"/>
      <c r="D33" s="17"/>
      <c r="E33" s="18"/>
    </row>
    <row r="34" spans="1:5" ht="30" customHeight="1" x14ac:dyDescent="0.25">
      <c r="A34" s="73" t="s">
        <v>57</v>
      </c>
      <c r="B34" s="73"/>
      <c r="C34" s="73"/>
      <c r="D34" s="73"/>
      <c r="E34" s="73"/>
    </row>
    <row r="35" spans="1:5" ht="30" customHeight="1" x14ac:dyDescent="0.25">
      <c r="A35" s="67" t="s">
        <v>21</v>
      </c>
      <c r="B35" s="67"/>
      <c r="C35" s="67"/>
      <c r="D35" s="67"/>
      <c r="E35" s="67"/>
    </row>
    <row r="36" spans="1:5" x14ac:dyDescent="0.25">
      <c r="A36" s="67" t="s">
        <v>20</v>
      </c>
      <c r="B36" s="67"/>
      <c r="C36" s="67"/>
      <c r="D36" s="67"/>
      <c r="E36" s="67"/>
    </row>
    <row r="37" spans="1:5" ht="30.75" customHeight="1" x14ac:dyDescent="0.25">
      <c r="A37" s="67" t="s">
        <v>33</v>
      </c>
      <c r="B37" s="67"/>
      <c r="C37" s="67"/>
      <c r="D37" s="67"/>
      <c r="E37" s="67"/>
    </row>
    <row r="38" spans="1:5" x14ac:dyDescent="0.25">
      <c r="A38" s="67" t="s">
        <v>18</v>
      </c>
      <c r="B38" s="67"/>
      <c r="C38" s="67"/>
      <c r="D38" s="67"/>
      <c r="E38" s="67"/>
    </row>
    <row r="39" spans="1:5" x14ac:dyDescent="0.25">
      <c r="A39" s="70" t="s">
        <v>5</v>
      </c>
      <c r="B39" s="70"/>
      <c r="C39" s="70"/>
      <c r="D39" s="70"/>
      <c r="E39" s="70"/>
    </row>
    <row r="40" spans="1:5" x14ac:dyDescent="0.25">
      <c r="A40" s="67" t="s">
        <v>18</v>
      </c>
      <c r="B40" s="67"/>
      <c r="C40" s="67"/>
      <c r="D40" s="67"/>
      <c r="E40" s="67"/>
    </row>
    <row r="41" spans="1:5" x14ac:dyDescent="0.25">
      <c r="A41" s="68" t="s">
        <v>50</v>
      </c>
      <c r="B41" s="68"/>
      <c r="C41" s="68"/>
      <c r="D41" s="68"/>
      <c r="E41" s="68"/>
    </row>
    <row r="42" spans="1:5" s="35" customFormat="1" ht="11.25" x14ac:dyDescent="0.2">
      <c r="B42" s="69" t="s">
        <v>19</v>
      </c>
      <c r="C42" s="69"/>
      <c r="D42" s="69"/>
      <c r="E42" s="36" t="s">
        <v>6</v>
      </c>
    </row>
    <row r="43" spans="1:5" x14ac:dyDescent="0.25">
      <c r="A43" s="21"/>
      <c r="B43" s="21"/>
      <c r="C43" s="21"/>
      <c r="D43" s="21"/>
      <c r="E43" s="9"/>
    </row>
    <row r="44" spans="1:5" x14ac:dyDescent="0.25">
      <c r="A44" s="68" t="s">
        <v>32</v>
      </c>
      <c r="B44" s="68"/>
      <c r="C44" s="68"/>
      <c r="D44" s="68"/>
      <c r="E44" s="68"/>
    </row>
    <row r="45" spans="1:5" s="35" customFormat="1" ht="11.25" x14ac:dyDescent="0.2">
      <c r="B45" s="69" t="s">
        <v>19</v>
      </c>
      <c r="C45" s="69"/>
      <c r="D45" s="69"/>
      <c r="E45" s="36" t="s">
        <v>6</v>
      </c>
    </row>
    <row r="47" spans="1:5" x14ac:dyDescent="0.25">
      <c r="A47" s="33" t="s">
        <v>51</v>
      </c>
    </row>
    <row r="48" spans="1:5" x14ac:dyDescent="0.25">
      <c r="A48" s="6" t="s">
        <v>34</v>
      </c>
      <c r="E48" s="1"/>
    </row>
    <row r="49" spans="1:7" x14ac:dyDescent="0.25">
      <c r="A49" s="6" t="s">
        <v>38</v>
      </c>
      <c r="B49" s="19">
        <v>98686.76</v>
      </c>
      <c r="E49" s="1"/>
    </row>
    <row r="50" spans="1:7" x14ac:dyDescent="0.25">
      <c r="A50" s="34" t="s">
        <v>58</v>
      </c>
      <c r="B50" s="20"/>
      <c r="E50" s="1"/>
    </row>
    <row r="51" spans="1:7" x14ac:dyDescent="0.25">
      <c r="A51" s="1" t="s">
        <v>36</v>
      </c>
      <c r="B51" s="20">
        <v>370646.04</v>
      </c>
      <c r="E51" s="1"/>
      <c r="G51" s="13"/>
    </row>
    <row r="52" spans="1:7" x14ac:dyDescent="0.25">
      <c r="A52" s="1" t="s">
        <v>39</v>
      </c>
      <c r="B52" s="26">
        <v>3625.41</v>
      </c>
      <c r="E52" s="1"/>
    </row>
    <row r="53" spans="1:7" ht="30" x14ac:dyDescent="0.25">
      <c r="A53" s="34" t="s">
        <v>37</v>
      </c>
      <c r="B53" s="20">
        <f>E32</f>
        <v>352548.84</v>
      </c>
      <c r="E53" s="1"/>
    </row>
    <row r="54" spans="1:7" x14ac:dyDescent="0.25">
      <c r="A54" s="22" t="s">
        <v>35</v>
      </c>
      <c r="B54" s="23">
        <f>B49+B51+B52-B53</f>
        <v>120409.36999999994</v>
      </c>
    </row>
    <row r="56" spans="1:7" x14ac:dyDescent="0.25">
      <c r="B56" s="1">
        <v>98686.76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E41"/>
    <mergeCell ref="B42:D42"/>
    <mergeCell ref="A44:E44"/>
    <mergeCell ref="B45:D4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8" zoomScaleSheetLayoutView="100" workbookViewId="0">
      <selection activeCell="B54" sqref="B54"/>
    </sheetView>
  </sheetViews>
  <sheetFormatPr defaultColWidth="9.140625" defaultRowHeight="15" x14ac:dyDescent="0.25"/>
  <cols>
    <col min="1" max="1" width="33.285156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2" customWidth="1"/>
    <col min="6" max="6" width="9.140625" style="1"/>
    <col min="7" max="7" width="12.140625" style="1" bestFit="1" customWidth="1"/>
    <col min="8" max="8" width="12.140625" style="1" customWidth="1"/>
    <col min="9" max="16384" width="9.140625" style="1"/>
  </cols>
  <sheetData>
    <row r="1" spans="1:5" x14ac:dyDescent="0.25">
      <c r="A1" s="74" t="s">
        <v>11</v>
      </c>
      <c r="B1" s="74"/>
      <c r="C1" s="74"/>
      <c r="D1" s="74"/>
      <c r="E1" s="74"/>
    </row>
    <row r="2" spans="1:5" ht="29.2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5" t="s">
        <v>59</v>
      </c>
      <c r="B3" s="75"/>
      <c r="C3" s="75"/>
      <c r="D3" s="75"/>
      <c r="E3" s="75"/>
    </row>
    <row r="4" spans="1:5" x14ac:dyDescent="0.25">
      <c r="A4" s="27" t="s">
        <v>13</v>
      </c>
      <c r="B4" s="3"/>
      <c r="C4" s="3"/>
      <c r="D4" s="29"/>
      <c r="E4" s="28" t="s">
        <v>60</v>
      </c>
    </row>
    <row r="5" spans="1:5" x14ac:dyDescent="0.25">
      <c r="A5" s="21"/>
      <c r="B5" s="3"/>
      <c r="C5" s="3"/>
      <c r="D5" s="3"/>
      <c r="E5" s="8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67" t="s">
        <v>25</v>
      </c>
      <c r="B9" s="67"/>
      <c r="C9" s="67"/>
      <c r="D9" s="67"/>
      <c r="E9" s="67"/>
    </row>
    <row r="10" spans="1:5" ht="24.75" customHeight="1" x14ac:dyDescent="0.25">
      <c r="A10" s="78" t="s">
        <v>14</v>
      </c>
      <c r="B10" s="78"/>
      <c r="C10" s="78"/>
      <c r="D10" s="78"/>
      <c r="E10" s="78"/>
    </row>
    <row r="11" spans="1:5" ht="28.5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71" t="s">
        <v>15</v>
      </c>
      <c r="B12" s="71"/>
      <c r="C12" s="71"/>
      <c r="D12" s="71"/>
      <c r="E12" s="71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71" t="s">
        <v>2</v>
      </c>
      <c r="B14" s="71"/>
      <c r="C14" s="71"/>
      <c r="D14" s="71"/>
      <c r="E14" s="71"/>
    </row>
    <row r="15" spans="1:5" x14ac:dyDescent="0.25">
      <c r="A15" s="67" t="s">
        <v>49</v>
      </c>
      <c r="B15" s="67"/>
      <c r="C15" s="67"/>
      <c r="D15" s="67"/>
      <c r="E15" s="67"/>
    </row>
    <row r="16" spans="1:5" x14ac:dyDescent="0.25">
      <c r="A16" s="71" t="s">
        <v>16</v>
      </c>
      <c r="B16" s="71"/>
      <c r="C16" s="71"/>
      <c r="D16" s="71"/>
      <c r="E16" s="71"/>
    </row>
    <row r="17" spans="1:7" ht="26.25" customHeight="1" x14ac:dyDescent="0.25">
      <c r="A17" s="67" t="s">
        <v>17</v>
      </c>
      <c r="B17" s="67"/>
      <c r="C17" s="67"/>
      <c r="D17" s="67"/>
      <c r="E17" s="67"/>
    </row>
    <row r="18" spans="1:7" ht="62.25" customHeight="1" x14ac:dyDescent="0.25">
      <c r="A18" s="67" t="s">
        <v>27</v>
      </c>
      <c r="B18" s="67"/>
      <c r="C18" s="67"/>
      <c r="D18" s="67"/>
      <c r="E18" s="67"/>
    </row>
    <row r="19" spans="1:7" ht="31.5" customHeight="1" x14ac:dyDescent="0.25">
      <c r="A19" s="72" t="s">
        <v>28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1">
        <f>4325.3+63.5</f>
        <v>4388.8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10" t="s">
        <v>8</v>
      </c>
    </row>
    <row r="22" spans="1:7" ht="38.25" x14ac:dyDescent="0.25">
      <c r="A22" s="24" t="s">
        <v>42</v>
      </c>
      <c r="B22" s="5" t="s">
        <v>40</v>
      </c>
      <c r="C22" s="2" t="s">
        <v>4</v>
      </c>
      <c r="D22" s="2">
        <v>18.239999999999998</v>
      </c>
      <c r="E22" s="11">
        <f>D22*F20*G20</f>
        <v>240155.136</v>
      </c>
      <c r="G22" s="13"/>
    </row>
    <row r="23" spans="1:7" x14ac:dyDescent="0.25">
      <c r="A23" s="4" t="s">
        <v>41</v>
      </c>
      <c r="B23" s="5" t="s">
        <v>23</v>
      </c>
      <c r="C23" s="2" t="s">
        <v>4</v>
      </c>
      <c r="D23" s="2">
        <v>6.51</v>
      </c>
      <c r="E23" s="11">
        <f>D23*F20*G20</f>
        <v>85713.263999999996</v>
      </c>
      <c r="G23" s="13"/>
    </row>
    <row r="24" spans="1:7" x14ac:dyDescent="0.25">
      <c r="A24" s="4" t="s">
        <v>48</v>
      </c>
      <c r="B24" s="5" t="s">
        <v>61</v>
      </c>
      <c r="C24" s="2" t="s">
        <v>31</v>
      </c>
      <c r="D24" s="2"/>
      <c r="E24" s="11"/>
      <c r="G24" s="13"/>
    </row>
    <row r="25" spans="1:7" x14ac:dyDescent="0.25">
      <c r="A25" s="32" t="s">
        <v>45</v>
      </c>
      <c r="B25" s="5" t="s">
        <v>61</v>
      </c>
      <c r="C25" s="2" t="s">
        <v>31</v>
      </c>
      <c r="D25" s="2"/>
      <c r="E25" s="11">
        <v>0</v>
      </c>
      <c r="G25" s="13"/>
    </row>
    <row r="26" spans="1:7" x14ac:dyDescent="0.25">
      <c r="A26" s="4" t="s">
        <v>47</v>
      </c>
      <c r="B26" s="5" t="s">
        <v>61</v>
      </c>
      <c r="C26" s="2" t="s">
        <v>31</v>
      </c>
      <c r="D26" s="2"/>
      <c r="E26" s="11">
        <v>10539.66</v>
      </c>
      <c r="G26" s="13"/>
    </row>
    <row r="27" spans="1:7" x14ac:dyDescent="0.25">
      <c r="A27" s="4" t="s">
        <v>46</v>
      </c>
      <c r="B27" s="5" t="s">
        <v>61</v>
      </c>
      <c r="C27" s="2" t="s">
        <v>31</v>
      </c>
      <c r="D27" s="2"/>
      <c r="E27" s="11">
        <v>6893.16</v>
      </c>
      <c r="G27" s="13"/>
    </row>
    <row r="28" spans="1:7" x14ac:dyDescent="0.25">
      <c r="A28" s="4" t="s">
        <v>44</v>
      </c>
      <c r="B28" s="5" t="s">
        <v>61</v>
      </c>
      <c r="C28" s="2" t="s">
        <v>31</v>
      </c>
      <c r="D28" s="2"/>
      <c r="E28" s="11">
        <v>8079.58</v>
      </c>
      <c r="G28" s="13"/>
    </row>
    <row r="29" spans="1:7" x14ac:dyDescent="0.25">
      <c r="A29" s="4" t="s">
        <v>29</v>
      </c>
      <c r="B29" s="5" t="s">
        <v>61</v>
      </c>
      <c r="C29" s="2" t="s">
        <v>31</v>
      </c>
      <c r="D29" s="2"/>
      <c r="E29" s="11">
        <f>743.99+900</f>
        <v>1643.99</v>
      </c>
      <c r="G29" s="13"/>
    </row>
    <row r="30" spans="1:7" ht="30" x14ac:dyDescent="0.25">
      <c r="A30" s="38" t="s">
        <v>65</v>
      </c>
      <c r="B30" s="5" t="s">
        <v>67</v>
      </c>
      <c r="C30" s="2" t="s">
        <v>69</v>
      </c>
      <c r="D30" s="40">
        <v>9</v>
      </c>
      <c r="E30" s="11">
        <f>D30*333.76</f>
        <v>3003.84</v>
      </c>
      <c r="G30" s="13"/>
    </row>
    <row r="31" spans="1:7" s="12" customFormat="1" ht="30" x14ac:dyDescent="0.25">
      <c r="A31" s="39" t="s">
        <v>66</v>
      </c>
      <c r="B31" s="31" t="s">
        <v>68</v>
      </c>
      <c r="C31" s="2" t="s">
        <v>69</v>
      </c>
      <c r="D31" s="41">
        <v>4</v>
      </c>
      <c r="E31" s="11">
        <f t="shared" ref="E31:E32" si="0">D31*333.76</f>
        <v>1335.04</v>
      </c>
    </row>
    <row r="32" spans="1:7" ht="30" x14ac:dyDescent="0.25">
      <c r="A32" s="39" t="s">
        <v>71</v>
      </c>
      <c r="B32" s="5" t="s">
        <v>68</v>
      </c>
      <c r="C32" s="2" t="s">
        <v>69</v>
      </c>
      <c r="D32" s="41">
        <v>20</v>
      </c>
      <c r="E32" s="11">
        <f t="shared" si="0"/>
        <v>6675.2</v>
      </c>
      <c r="G32" s="13"/>
    </row>
    <row r="33" spans="1:5" s="6" customFormat="1" ht="14.25" x14ac:dyDescent="0.2">
      <c r="A33" s="25" t="s">
        <v>43</v>
      </c>
      <c r="B33" s="5"/>
      <c r="C33" s="14"/>
      <c r="D33" s="14"/>
      <c r="E33" s="15">
        <f>SUM(E22:E32)</f>
        <v>364038.87</v>
      </c>
    </row>
    <row r="34" spans="1:5" s="6" customFormat="1" x14ac:dyDescent="0.2">
      <c r="A34" s="7"/>
      <c r="B34" s="16"/>
      <c r="C34" s="17"/>
      <c r="D34" s="17"/>
      <c r="E34" s="18"/>
    </row>
    <row r="35" spans="1:5" ht="30" customHeight="1" x14ac:dyDescent="0.25">
      <c r="A35" s="73" t="s">
        <v>72</v>
      </c>
      <c r="B35" s="73"/>
      <c r="C35" s="73"/>
      <c r="D35" s="73"/>
      <c r="E35" s="73"/>
    </row>
    <row r="36" spans="1:5" ht="30" customHeight="1" x14ac:dyDescent="0.25">
      <c r="A36" s="67" t="s">
        <v>21</v>
      </c>
      <c r="B36" s="67"/>
      <c r="C36" s="67"/>
      <c r="D36" s="67"/>
      <c r="E36" s="67"/>
    </row>
    <row r="37" spans="1:5" x14ac:dyDescent="0.25">
      <c r="A37" s="67" t="s">
        <v>20</v>
      </c>
      <c r="B37" s="67"/>
      <c r="C37" s="67"/>
      <c r="D37" s="67"/>
      <c r="E37" s="67"/>
    </row>
    <row r="38" spans="1:5" ht="30.75" customHeight="1" x14ac:dyDescent="0.25">
      <c r="A38" s="67" t="s">
        <v>33</v>
      </c>
      <c r="B38" s="67"/>
      <c r="C38" s="67"/>
      <c r="D38" s="67"/>
      <c r="E38" s="67"/>
    </row>
    <row r="39" spans="1:5" x14ac:dyDescent="0.25">
      <c r="A39" s="67" t="s">
        <v>18</v>
      </c>
      <c r="B39" s="67"/>
      <c r="C39" s="67"/>
      <c r="D39" s="67"/>
      <c r="E39" s="67"/>
    </row>
    <row r="40" spans="1:5" x14ac:dyDescent="0.25">
      <c r="A40" s="70" t="s">
        <v>5</v>
      </c>
      <c r="B40" s="70"/>
      <c r="C40" s="70"/>
      <c r="D40" s="70"/>
      <c r="E40" s="70"/>
    </row>
    <row r="41" spans="1:5" x14ac:dyDescent="0.25">
      <c r="A41" s="67" t="s">
        <v>18</v>
      </c>
      <c r="B41" s="67"/>
      <c r="C41" s="67"/>
      <c r="D41" s="67"/>
      <c r="E41" s="67"/>
    </row>
    <row r="42" spans="1:5" x14ac:dyDescent="0.25">
      <c r="A42" s="68" t="s">
        <v>50</v>
      </c>
      <c r="B42" s="68"/>
      <c r="C42" s="68"/>
      <c r="D42" s="68"/>
      <c r="E42" s="68"/>
    </row>
    <row r="43" spans="1:5" s="35" customFormat="1" ht="11.25" x14ac:dyDescent="0.2">
      <c r="B43" s="69" t="s">
        <v>19</v>
      </c>
      <c r="C43" s="69"/>
      <c r="D43" s="69"/>
      <c r="E43" s="36" t="s">
        <v>6</v>
      </c>
    </row>
    <row r="44" spans="1:5" x14ac:dyDescent="0.25">
      <c r="A44" s="21"/>
      <c r="B44" s="21"/>
      <c r="C44" s="21"/>
      <c r="D44" s="21"/>
      <c r="E44" s="9"/>
    </row>
    <row r="45" spans="1:5" x14ac:dyDescent="0.25">
      <c r="A45" s="68" t="s">
        <v>32</v>
      </c>
      <c r="B45" s="68"/>
      <c r="C45" s="68"/>
      <c r="D45" s="68"/>
      <c r="E45" s="68"/>
    </row>
    <row r="46" spans="1:5" s="35" customFormat="1" ht="11.25" x14ac:dyDescent="0.2">
      <c r="B46" s="69" t="s">
        <v>19</v>
      </c>
      <c r="C46" s="69"/>
      <c r="D46" s="69"/>
      <c r="E46" s="36" t="s">
        <v>6</v>
      </c>
    </row>
    <row r="48" spans="1:5" x14ac:dyDescent="0.25">
      <c r="A48" s="33" t="s">
        <v>51</v>
      </c>
    </row>
    <row r="49" spans="1:7" x14ac:dyDescent="0.25">
      <c r="A49" s="6" t="s">
        <v>34</v>
      </c>
      <c r="E49" s="1"/>
    </row>
    <row r="50" spans="1:7" x14ac:dyDescent="0.25">
      <c r="A50" s="6" t="s">
        <v>38</v>
      </c>
      <c r="B50" s="19">
        <f>'1кв'!B54</f>
        <v>120409.36999999994</v>
      </c>
      <c r="E50" s="1"/>
    </row>
    <row r="51" spans="1:7" x14ac:dyDescent="0.25">
      <c r="A51" s="37" t="s">
        <v>70</v>
      </c>
      <c r="B51" s="20"/>
      <c r="E51" s="1"/>
    </row>
    <row r="52" spans="1:7" x14ac:dyDescent="0.25">
      <c r="A52" s="1" t="s">
        <v>36</v>
      </c>
      <c r="B52" s="20">
        <f>352769.42-53.8</f>
        <v>352715.62</v>
      </c>
      <c r="E52" s="1"/>
      <c r="G52" s="13"/>
    </row>
    <row r="53" spans="1:7" x14ac:dyDescent="0.25">
      <c r="A53" s="1" t="s">
        <v>39</v>
      </c>
      <c r="B53" s="26">
        <v>5214.82</v>
      </c>
      <c r="E53" s="1"/>
    </row>
    <row r="54" spans="1:7" ht="30" x14ac:dyDescent="0.25">
      <c r="A54" s="37" t="s">
        <v>37</v>
      </c>
      <c r="B54" s="20">
        <f>E33</f>
        <v>364038.87</v>
      </c>
      <c r="E54" s="1"/>
    </row>
    <row r="55" spans="1:7" x14ac:dyDescent="0.25">
      <c r="A55" s="22" t="s">
        <v>35</v>
      </c>
      <c r="B55" s="23">
        <f>B50+B52+B53-B54</f>
        <v>114300.93999999994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E42"/>
    <mergeCell ref="B43:D43"/>
    <mergeCell ref="A45:E45"/>
    <mergeCell ref="B46:D4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5" zoomScaleSheetLayoutView="100" workbookViewId="0">
      <selection activeCell="A30" sqref="A30"/>
    </sheetView>
  </sheetViews>
  <sheetFormatPr defaultColWidth="9.140625" defaultRowHeight="15" x14ac:dyDescent="0.25"/>
  <cols>
    <col min="1" max="1" width="33.285156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2" customWidth="1"/>
    <col min="6" max="6" width="9.140625" style="1"/>
    <col min="7" max="7" width="12.140625" style="1" bestFit="1" customWidth="1"/>
    <col min="8" max="8" width="12.140625" style="1" customWidth="1"/>
    <col min="9" max="16384" width="9.140625" style="1"/>
  </cols>
  <sheetData>
    <row r="1" spans="1:5" x14ac:dyDescent="0.25">
      <c r="A1" s="74" t="s">
        <v>11</v>
      </c>
      <c r="B1" s="74"/>
      <c r="C1" s="74"/>
      <c r="D1" s="74"/>
      <c r="E1" s="74"/>
    </row>
    <row r="2" spans="1:5" ht="29.2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5" t="s">
        <v>62</v>
      </c>
      <c r="B3" s="75"/>
      <c r="C3" s="75"/>
      <c r="D3" s="75"/>
      <c r="E3" s="75"/>
    </row>
    <row r="4" spans="1:5" x14ac:dyDescent="0.25">
      <c r="A4" s="27" t="s">
        <v>13</v>
      </c>
      <c r="B4" s="3"/>
      <c r="C4" s="3"/>
      <c r="D4" s="29"/>
      <c r="E4" s="28" t="s">
        <v>63</v>
      </c>
    </row>
    <row r="5" spans="1:5" x14ac:dyDescent="0.25">
      <c r="A5" s="21"/>
      <c r="B5" s="3"/>
      <c r="C5" s="3"/>
      <c r="D5" s="3"/>
      <c r="E5" s="8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67" t="s">
        <v>25</v>
      </c>
      <c r="B9" s="67"/>
      <c r="C9" s="67"/>
      <c r="D9" s="67"/>
      <c r="E9" s="67"/>
    </row>
    <row r="10" spans="1:5" ht="24.75" customHeight="1" x14ac:dyDescent="0.25">
      <c r="A10" s="78" t="s">
        <v>14</v>
      </c>
      <c r="B10" s="78"/>
      <c r="C10" s="78"/>
      <c r="D10" s="78"/>
      <c r="E10" s="78"/>
    </row>
    <row r="11" spans="1:5" ht="28.5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71" t="s">
        <v>15</v>
      </c>
      <c r="B12" s="71"/>
      <c r="C12" s="71"/>
      <c r="D12" s="71"/>
      <c r="E12" s="71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71" t="s">
        <v>2</v>
      </c>
      <c r="B14" s="71"/>
      <c r="C14" s="71"/>
      <c r="D14" s="71"/>
      <c r="E14" s="71"/>
    </row>
    <row r="15" spans="1:5" x14ac:dyDescent="0.25">
      <c r="A15" s="67" t="s">
        <v>49</v>
      </c>
      <c r="B15" s="67"/>
      <c r="C15" s="67"/>
      <c r="D15" s="67"/>
      <c r="E15" s="67"/>
    </row>
    <row r="16" spans="1:5" x14ac:dyDescent="0.25">
      <c r="A16" s="71" t="s">
        <v>16</v>
      </c>
      <c r="B16" s="71"/>
      <c r="C16" s="71"/>
      <c r="D16" s="71"/>
      <c r="E16" s="71"/>
    </row>
    <row r="17" spans="1:7" ht="26.25" customHeight="1" x14ac:dyDescent="0.25">
      <c r="A17" s="67" t="s">
        <v>17</v>
      </c>
      <c r="B17" s="67"/>
      <c r="C17" s="67"/>
      <c r="D17" s="67"/>
      <c r="E17" s="67"/>
    </row>
    <row r="18" spans="1:7" ht="62.25" customHeight="1" x14ac:dyDescent="0.25">
      <c r="A18" s="67" t="s">
        <v>27</v>
      </c>
      <c r="B18" s="67"/>
      <c r="C18" s="67"/>
      <c r="D18" s="67"/>
      <c r="E18" s="67"/>
    </row>
    <row r="19" spans="1:7" ht="31.5" customHeight="1" x14ac:dyDescent="0.25">
      <c r="A19" s="72" t="s">
        <v>28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1">
        <f>4325.3+63.5</f>
        <v>4388.8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10" t="s">
        <v>8</v>
      </c>
    </row>
    <row r="22" spans="1:7" ht="38.25" x14ac:dyDescent="0.25">
      <c r="A22" s="24" t="s">
        <v>42</v>
      </c>
      <c r="B22" s="5" t="s">
        <v>40</v>
      </c>
      <c r="C22" s="2" t="s">
        <v>4</v>
      </c>
      <c r="D22" s="2">
        <v>19.309999999999999</v>
      </c>
      <c r="E22" s="11">
        <f>D22*F20*G20</f>
        <v>254243.18400000001</v>
      </c>
      <c r="G22" s="13"/>
    </row>
    <row r="23" spans="1:7" x14ac:dyDescent="0.25">
      <c r="A23" s="4" t="s">
        <v>41</v>
      </c>
      <c r="B23" s="5" t="s">
        <v>23</v>
      </c>
      <c r="C23" s="2" t="s">
        <v>4</v>
      </c>
      <c r="D23" s="2">
        <v>7.13</v>
      </c>
      <c r="E23" s="11">
        <f>D23*F20*G20</f>
        <v>93876.432000000001</v>
      </c>
      <c r="G23" s="13"/>
    </row>
    <row r="24" spans="1:7" x14ac:dyDescent="0.25">
      <c r="A24" s="4" t="s">
        <v>48</v>
      </c>
      <c r="B24" s="5" t="s">
        <v>64</v>
      </c>
      <c r="C24" s="2" t="s">
        <v>31</v>
      </c>
      <c r="D24" s="2"/>
      <c r="E24" s="11">
        <v>669.68</v>
      </c>
      <c r="G24" s="13"/>
    </row>
    <row r="25" spans="1:7" x14ac:dyDescent="0.25">
      <c r="A25" s="32" t="s">
        <v>45</v>
      </c>
      <c r="B25" s="5" t="s">
        <v>64</v>
      </c>
      <c r="C25" s="2" t="s">
        <v>31</v>
      </c>
      <c r="D25" s="2"/>
      <c r="E25" s="11">
        <v>7369.06</v>
      </c>
      <c r="G25" s="13"/>
    </row>
    <row r="26" spans="1:7" x14ac:dyDescent="0.25">
      <c r="A26" s="4" t="s">
        <v>47</v>
      </c>
      <c r="B26" s="5" t="s">
        <v>64</v>
      </c>
      <c r="C26" s="2" t="s">
        <v>31</v>
      </c>
      <c r="D26" s="2"/>
      <c r="E26" s="11">
        <v>11861.34</v>
      </c>
      <c r="G26" s="13"/>
    </row>
    <row r="27" spans="1:7" x14ac:dyDescent="0.25">
      <c r="A27" s="4" t="s">
        <v>46</v>
      </c>
      <c r="B27" s="5" t="s">
        <v>64</v>
      </c>
      <c r="C27" s="2" t="s">
        <v>31</v>
      </c>
      <c r="D27" s="2"/>
      <c r="E27" s="11">
        <v>5949.6</v>
      </c>
      <c r="G27" s="13"/>
    </row>
    <row r="28" spans="1:7" x14ac:dyDescent="0.25">
      <c r="A28" s="4" t="s">
        <v>44</v>
      </c>
      <c r="B28" s="5" t="s">
        <v>64</v>
      </c>
      <c r="C28" s="2" t="s">
        <v>31</v>
      </c>
      <c r="D28" s="2"/>
      <c r="E28" s="11">
        <v>7749.36</v>
      </c>
      <c r="G28" s="13"/>
    </row>
    <row r="29" spans="1:7" x14ac:dyDescent="0.25">
      <c r="A29" s="4" t="s">
        <v>29</v>
      </c>
      <c r="B29" s="5" t="s">
        <v>64</v>
      </c>
      <c r="C29" s="2" t="s">
        <v>31</v>
      </c>
      <c r="D29" s="2"/>
      <c r="E29" s="11">
        <f>2760.45+308</f>
        <v>3068.45</v>
      </c>
      <c r="G29" s="13"/>
    </row>
    <row r="30" spans="1:7" x14ac:dyDescent="0.25">
      <c r="A30" s="39" t="s">
        <v>73</v>
      </c>
      <c r="B30" s="5" t="s">
        <v>74</v>
      </c>
      <c r="C30" s="2" t="s">
        <v>31</v>
      </c>
      <c r="D30" s="43"/>
      <c r="E30" s="11">
        <v>10556.83</v>
      </c>
      <c r="G30" s="13"/>
    </row>
    <row r="31" spans="1:7" s="12" customFormat="1" x14ac:dyDescent="0.25">
      <c r="A31" s="39" t="s">
        <v>76</v>
      </c>
      <c r="B31" s="31" t="s">
        <v>74</v>
      </c>
      <c r="C31" s="2" t="s">
        <v>69</v>
      </c>
      <c r="D31" s="43">
        <v>16</v>
      </c>
      <c r="E31" s="11">
        <f>D31*333.76</f>
        <v>5340.16</v>
      </c>
    </row>
    <row r="32" spans="1:7" ht="30" x14ac:dyDescent="0.25">
      <c r="A32" s="39" t="s">
        <v>77</v>
      </c>
      <c r="B32" s="5" t="s">
        <v>75</v>
      </c>
      <c r="C32" s="2" t="s">
        <v>69</v>
      </c>
      <c r="D32" s="43">
        <v>8</v>
      </c>
      <c r="E32" s="11">
        <f>D32*333.76</f>
        <v>2670.08</v>
      </c>
      <c r="G32" s="13"/>
    </row>
    <row r="33" spans="1:5" s="6" customFormat="1" ht="14.25" x14ac:dyDescent="0.2">
      <c r="A33" s="25" t="s">
        <v>43</v>
      </c>
      <c r="B33" s="5"/>
      <c r="C33" s="14"/>
      <c r="D33" s="14"/>
      <c r="E33" s="15">
        <f>SUM(E22:E32)</f>
        <v>403354.17600000004</v>
      </c>
    </row>
    <row r="34" spans="1:5" s="6" customFormat="1" x14ac:dyDescent="0.2">
      <c r="A34" s="7"/>
      <c r="B34" s="16"/>
      <c r="C34" s="17"/>
      <c r="D34" s="17"/>
      <c r="E34" s="18"/>
    </row>
    <row r="35" spans="1:5" ht="30" customHeight="1" x14ac:dyDescent="0.25">
      <c r="A35" s="73" t="s">
        <v>78</v>
      </c>
      <c r="B35" s="73"/>
      <c r="C35" s="73"/>
      <c r="D35" s="73"/>
      <c r="E35" s="73"/>
    </row>
    <row r="36" spans="1:5" ht="30" customHeight="1" x14ac:dyDescent="0.25">
      <c r="A36" s="67" t="s">
        <v>21</v>
      </c>
      <c r="B36" s="67"/>
      <c r="C36" s="67"/>
      <c r="D36" s="67"/>
      <c r="E36" s="67"/>
    </row>
    <row r="37" spans="1:5" x14ac:dyDescent="0.25">
      <c r="A37" s="67" t="s">
        <v>20</v>
      </c>
      <c r="B37" s="67"/>
      <c r="C37" s="67"/>
      <c r="D37" s="67"/>
      <c r="E37" s="67"/>
    </row>
    <row r="38" spans="1:5" ht="30.75" customHeight="1" x14ac:dyDescent="0.25">
      <c r="A38" s="67" t="s">
        <v>33</v>
      </c>
      <c r="B38" s="67"/>
      <c r="C38" s="67"/>
      <c r="D38" s="67"/>
      <c r="E38" s="67"/>
    </row>
    <row r="39" spans="1:5" x14ac:dyDescent="0.25">
      <c r="A39" s="67" t="s">
        <v>18</v>
      </c>
      <c r="B39" s="67"/>
      <c r="C39" s="67"/>
      <c r="D39" s="67"/>
      <c r="E39" s="67"/>
    </row>
    <row r="40" spans="1:5" x14ac:dyDescent="0.25">
      <c r="A40" s="70" t="s">
        <v>5</v>
      </c>
      <c r="B40" s="70"/>
      <c r="C40" s="70"/>
      <c r="D40" s="70"/>
      <c r="E40" s="70"/>
    </row>
    <row r="41" spans="1:5" x14ac:dyDescent="0.25">
      <c r="A41" s="67" t="s">
        <v>18</v>
      </c>
      <c r="B41" s="67"/>
      <c r="C41" s="67"/>
      <c r="D41" s="67"/>
      <c r="E41" s="67"/>
    </row>
    <row r="42" spans="1:5" x14ac:dyDescent="0.25">
      <c r="A42" s="68" t="s">
        <v>50</v>
      </c>
      <c r="B42" s="68"/>
      <c r="C42" s="68"/>
      <c r="D42" s="68"/>
      <c r="E42" s="68"/>
    </row>
    <row r="43" spans="1:5" s="35" customFormat="1" ht="11.25" x14ac:dyDescent="0.2">
      <c r="B43" s="69" t="s">
        <v>19</v>
      </c>
      <c r="C43" s="69"/>
      <c r="D43" s="69"/>
      <c r="E43" s="36" t="s">
        <v>6</v>
      </c>
    </row>
    <row r="44" spans="1:5" x14ac:dyDescent="0.25">
      <c r="A44" s="21"/>
      <c r="B44" s="21"/>
      <c r="C44" s="21"/>
      <c r="D44" s="21"/>
      <c r="E44" s="9"/>
    </row>
    <row r="45" spans="1:5" x14ac:dyDescent="0.25">
      <c r="A45" s="68" t="s">
        <v>32</v>
      </c>
      <c r="B45" s="68"/>
      <c r="C45" s="68"/>
      <c r="D45" s="68"/>
      <c r="E45" s="68"/>
    </row>
    <row r="46" spans="1:5" s="35" customFormat="1" ht="11.25" x14ac:dyDescent="0.2">
      <c r="B46" s="69" t="s">
        <v>19</v>
      </c>
      <c r="C46" s="69"/>
      <c r="D46" s="69"/>
      <c r="E46" s="36" t="s">
        <v>6</v>
      </c>
    </row>
    <row r="48" spans="1:5" x14ac:dyDescent="0.25">
      <c r="A48" s="33" t="s">
        <v>51</v>
      </c>
    </row>
    <row r="49" spans="1:7" x14ac:dyDescent="0.25">
      <c r="A49" s="6" t="s">
        <v>34</v>
      </c>
      <c r="E49" s="1"/>
    </row>
    <row r="50" spans="1:7" x14ac:dyDescent="0.25">
      <c r="A50" s="6" t="s">
        <v>38</v>
      </c>
      <c r="B50" s="19">
        <f>'2кв'!B55</f>
        <v>114300.93999999994</v>
      </c>
      <c r="E50" s="1"/>
    </row>
    <row r="51" spans="1:7" x14ac:dyDescent="0.25">
      <c r="A51" s="37" t="s">
        <v>79</v>
      </c>
      <c r="B51" s="20"/>
      <c r="E51" s="1"/>
    </row>
    <row r="52" spans="1:7" x14ac:dyDescent="0.25">
      <c r="A52" s="1" t="s">
        <v>36</v>
      </c>
      <c r="B52" s="20">
        <f>398596.5-3853.12</f>
        <v>394743.38</v>
      </c>
      <c r="E52" s="1"/>
      <c r="G52" s="13"/>
    </row>
    <row r="53" spans="1:7" x14ac:dyDescent="0.25">
      <c r="A53" s="1" t="s">
        <v>39</v>
      </c>
      <c r="B53" s="26">
        <v>5645.68</v>
      </c>
      <c r="E53" s="1"/>
    </row>
    <row r="54" spans="1:7" ht="30" x14ac:dyDescent="0.25">
      <c r="A54" s="37" t="s">
        <v>37</v>
      </c>
      <c r="B54" s="20">
        <f>E33</f>
        <v>403354.17600000004</v>
      </c>
      <c r="E54" s="1"/>
    </row>
    <row r="55" spans="1:7" x14ac:dyDescent="0.25">
      <c r="A55" s="22" t="s">
        <v>35</v>
      </c>
      <c r="B55" s="23">
        <f>B50+B52+B53-B54</f>
        <v>111335.82399999991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E42"/>
    <mergeCell ref="B43:D43"/>
    <mergeCell ref="A45:E45"/>
    <mergeCell ref="B46:D4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31" zoomScaleSheetLayoutView="100" workbookViewId="0">
      <selection activeCell="B50" sqref="B50"/>
    </sheetView>
  </sheetViews>
  <sheetFormatPr defaultColWidth="9.140625" defaultRowHeight="15" x14ac:dyDescent="0.25"/>
  <cols>
    <col min="1" max="1" width="33.285156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2" customWidth="1"/>
    <col min="6" max="6" width="9.140625" style="1"/>
    <col min="7" max="7" width="12.140625" style="1" bestFit="1" customWidth="1"/>
    <col min="8" max="8" width="12.140625" style="1" customWidth="1"/>
    <col min="9" max="16384" width="9.140625" style="1"/>
  </cols>
  <sheetData>
    <row r="1" spans="1:5" x14ac:dyDescent="0.25">
      <c r="A1" s="74" t="s">
        <v>11</v>
      </c>
      <c r="B1" s="74"/>
      <c r="C1" s="74"/>
      <c r="D1" s="74"/>
      <c r="E1" s="74"/>
    </row>
    <row r="2" spans="1:5" ht="29.2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5" t="s">
        <v>80</v>
      </c>
      <c r="B3" s="75"/>
      <c r="C3" s="75"/>
      <c r="D3" s="75"/>
      <c r="E3" s="75"/>
    </row>
    <row r="4" spans="1:5" x14ac:dyDescent="0.25">
      <c r="A4" s="27" t="s">
        <v>13</v>
      </c>
      <c r="B4" s="3"/>
      <c r="C4" s="3"/>
      <c r="E4" s="44">
        <v>46022</v>
      </c>
    </row>
    <row r="5" spans="1:5" x14ac:dyDescent="0.25">
      <c r="A5" s="21"/>
      <c r="B5" s="3"/>
      <c r="C5" s="3"/>
      <c r="D5" s="3"/>
      <c r="E5" s="8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77" t="s">
        <v>24</v>
      </c>
      <c r="B7" s="77"/>
      <c r="C7" s="77"/>
      <c r="D7" s="77"/>
      <c r="E7" s="77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67" t="s">
        <v>25</v>
      </c>
      <c r="B9" s="67"/>
      <c r="C9" s="67"/>
      <c r="D9" s="67"/>
      <c r="E9" s="67"/>
    </row>
    <row r="10" spans="1:5" ht="24.75" customHeight="1" x14ac:dyDescent="0.25">
      <c r="A10" s="78" t="s">
        <v>14</v>
      </c>
      <c r="B10" s="78"/>
      <c r="C10" s="78"/>
      <c r="D10" s="78"/>
      <c r="E10" s="78"/>
    </row>
    <row r="11" spans="1:5" ht="28.5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71" t="s">
        <v>15</v>
      </c>
      <c r="B12" s="71"/>
      <c r="C12" s="71"/>
      <c r="D12" s="71"/>
      <c r="E12" s="71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71" t="s">
        <v>2</v>
      </c>
      <c r="B14" s="71"/>
      <c r="C14" s="71"/>
      <c r="D14" s="71"/>
      <c r="E14" s="71"/>
    </row>
    <row r="15" spans="1:5" x14ac:dyDescent="0.25">
      <c r="A15" s="67" t="s">
        <v>49</v>
      </c>
      <c r="B15" s="67"/>
      <c r="C15" s="67"/>
      <c r="D15" s="67"/>
      <c r="E15" s="67"/>
    </row>
    <row r="16" spans="1:5" x14ac:dyDescent="0.25">
      <c r="A16" s="71" t="s">
        <v>16</v>
      </c>
      <c r="B16" s="71"/>
      <c r="C16" s="71"/>
      <c r="D16" s="71"/>
      <c r="E16" s="71"/>
    </row>
    <row r="17" spans="1:7" ht="26.25" customHeight="1" x14ac:dyDescent="0.25">
      <c r="A17" s="67" t="s">
        <v>17</v>
      </c>
      <c r="B17" s="67"/>
      <c r="C17" s="67"/>
      <c r="D17" s="67"/>
      <c r="E17" s="67"/>
    </row>
    <row r="18" spans="1:7" ht="62.25" customHeight="1" x14ac:dyDescent="0.25">
      <c r="A18" s="67" t="s">
        <v>27</v>
      </c>
      <c r="B18" s="67"/>
      <c r="C18" s="67"/>
      <c r="D18" s="67"/>
      <c r="E18" s="67"/>
    </row>
    <row r="19" spans="1:7" ht="31.5" customHeight="1" x14ac:dyDescent="0.25">
      <c r="A19" s="72" t="s">
        <v>28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1">
        <f>4325.3+63.5</f>
        <v>4388.8</v>
      </c>
      <c r="G20" s="1">
        <v>3</v>
      </c>
    </row>
    <row r="21" spans="1:7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10" t="s">
        <v>8</v>
      </c>
    </row>
    <row r="22" spans="1:7" ht="38.25" x14ac:dyDescent="0.25">
      <c r="A22" s="24" t="s">
        <v>42</v>
      </c>
      <c r="B22" s="5" t="s">
        <v>40</v>
      </c>
      <c r="C22" s="2" t="s">
        <v>4</v>
      </c>
      <c r="D22" s="2">
        <v>19.309999999999999</v>
      </c>
      <c r="E22" s="11">
        <f>D22*F20*G20</f>
        <v>254243.18400000001</v>
      </c>
      <c r="G22" s="13"/>
    </row>
    <row r="23" spans="1:7" x14ac:dyDescent="0.25">
      <c r="A23" s="4" t="s">
        <v>41</v>
      </c>
      <c r="B23" s="5" t="s">
        <v>23</v>
      </c>
      <c r="C23" s="2" t="s">
        <v>4</v>
      </c>
      <c r="D23" s="2">
        <v>7.13</v>
      </c>
      <c r="E23" s="11">
        <f>D23*F20*G20</f>
        <v>93876.432000000001</v>
      </c>
      <c r="G23" s="13"/>
    </row>
    <row r="24" spans="1:7" x14ac:dyDescent="0.25">
      <c r="A24" s="4" t="s">
        <v>48</v>
      </c>
      <c r="B24" s="5" t="s">
        <v>81</v>
      </c>
      <c r="C24" s="2" t="s">
        <v>31</v>
      </c>
      <c r="D24" s="2"/>
      <c r="E24" s="11"/>
      <c r="G24" s="13"/>
    </row>
    <row r="25" spans="1:7" x14ac:dyDescent="0.25">
      <c r="A25" s="32" t="s">
        <v>45</v>
      </c>
      <c r="B25" s="5" t="s">
        <v>81</v>
      </c>
      <c r="C25" s="2" t="s">
        <v>31</v>
      </c>
      <c r="D25" s="2"/>
      <c r="E25" s="11">
        <f>0</f>
        <v>0</v>
      </c>
      <c r="G25" s="13"/>
    </row>
    <row r="26" spans="1:7" x14ac:dyDescent="0.25">
      <c r="A26" s="4" t="s">
        <v>47</v>
      </c>
      <c r="B26" s="5" t="s">
        <v>81</v>
      </c>
      <c r="C26" s="2" t="s">
        <v>31</v>
      </c>
      <c r="D26" s="2"/>
      <c r="E26" s="11">
        <f>6369.49+3960.4+3337.45</f>
        <v>13667.34</v>
      </c>
      <c r="G26" s="13"/>
    </row>
    <row r="27" spans="1:7" x14ac:dyDescent="0.25">
      <c r="A27" s="4" t="s">
        <v>46</v>
      </c>
      <c r="B27" s="5" t="s">
        <v>81</v>
      </c>
      <c r="C27" s="2" t="s">
        <v>31</v>
      </c>
      <c r="D27" s="2"/>
      <c r="E27" s="11">
        <f>4588+2533.76+2291.04</f>
        <v>9412.7999999999993</v>
      </c>
      <c r="G27" s="13"/>
    </row>
    <row r="28" spans="1:7" x14ac:dyDescent="0.25">
      <c r="A28" s="4" t="s">
        <v>44</v>
      </c>
      <c r="B28" s="5" t="s">
        <v>81</v>
      </c>
      <c r="C28" s="2" t="s">
        <v>31</v>
      </c>
      <c r="D28" s="2"/>
      <c r="E28" s="11">
        <f>2483.83+2947.45+4740.37</f>
        <v>10171.65</v>
      </c>
      <c r="G28" s="13"/>
    </row>
    <row r="29" spans="1:7" x14ac:dyDescent="0.25">
      <c r="A29" s="4" t="s">
        <v>29</v>
      </c>
      <c r="B29" s="5" t="s">
        <v>81</v>
      </c>
      <c r="C29" s="2" t="s">
        <v>31</v>
      </c>
      <c r="D29" s="2"/>
      <c r="E29" s="11">
        <v>1728</v>
      </c>
      <c r="G29" s="13"/>
    </row>
    <row r="30" spans="1:7" s="6" customFormat="1" ht="14.25" x14ac:dyDescent="0.2">
      <c r="A30" s="25" t="s">
        <v>43</v>
      </c>
      <c r="B30" s="5"/>
      <c r="C30" s="14"/>
      <c r="D30" s="14"/>
      <c r="E30" s="15">
        <f>SUM(E22:E29)</f>
        <v>383099.40600000008</v>
      </c>
    </row>
    <row r="31" spans="1:7" s="6" customFormat="1" x14ac:dyDescent="0.2">
      <c r="A31" s="7"/>
      <c r="B31" s="16"/>
      <c r="C31" s="17"/>
      <c r="D31" s="17"/>
      <c r="E31" s="18"/>
    </row>
    <row r="32" spans="1:7" ht="30" customHeight="1" x14ac:dyDescent="0.25">
      <c r="A32" s="73" t="s">
        <v>102</v>
      </c>
      <c r="B32" s="73"/>
      <c r="C32" s="73"/>
      <c r="D32" s="73"/>
      <c r="E32" s="73"/>
    </row>
    <row r="33" spans="1:5" ht="30" customHeight="1" x14ac:dyDescent="0.25">
      <c r="A33" s="67" t="s">
        <v>21</v>
      </c>
      <c r="B33" s="67"/>
      <c r="C33" s="67"/>
      <c r="D33" s="67"/>
      <c r="E33" s="67"/>
    </row>
    <row r="34" spans="1:5" x14ac:dyDescent="0.25">
      <c r="A34" s="67" t="s">
        <v>20</v>
      </c>
      <c r="B34" s="67"/>
      <c r="C34" s="67"/>
      <c r="D34" s="67"/>
      <c r="E34" s="67"/>
    </row>
    <row r="35" spans="1:5" ht="30.75" customHeight="1" x14ac:dyDescent="0.25">
      <c r="A35" s="67" t="s">
        <v>33</v>
      </c>
      <c r="B35" s="67"/>
      <c r="C35" s="67"/>
      <c r="D35" s="67"/>
      <c r="E35" s="67"/>
    </row>
    <row r="36" spans="1:5" x14ac:dyDescent="0.25">
      <c r="A36" s="67" t="s">
        <v>18</v>
      </c>
      <c r="B36" s="67"/>
      <c r="C36" s="67"/>
      <c r="D36" s="67"/>
      <c r="E36" s="67"/>
    </row>
    <row r="37" spans="1:5" x14ac:dyDescent="0.25">
      <c r="A37" s="70" t="s">
        <v>5</v>
      </c>
      <c r="B37" s="70"/>
      <c r="C37" s="70"/>
      <c r="D37" s="70"/>
      <c r="E37" s="70"/>
    </row>
    <row r="38" spans="1:5" x14ac:dyDescent="0.25">
      <c r="A38" s="67" t="s">
        <v>18</v>
      </c>
      <c r="B38" s="67"/>
      <c r="C38" s="67"/>
      <c r="D38" s="67"/>
      <c r="E38" s="67"/>
    </row>
    <row r="39" spans="1:5" x14ac:dyDescent="0.25">
      <c r="A39" s="68" t="s">
        <v>50</v>
      </c>
      <c r="B39" s="68"/>
      <c r="C39" s="68"/>
      <c r="D39" s="68"/>
      <c r="E39" s="68"/>
    </row>
    <row r="40" spans="1:5" s="35" customFormat="1" ht="11.25" x14ac:dyDescent="0.2">
      <c r="B40" s="69" t="s">
        <v>19</v>
      </c>
      <c r="C40" s="69"/>
      <c r="D40" s="69"/>
      <c r="E40" s="36" t="s">
        <v>6</v>
      </c>
    </row>
    <row r="41" spans="1:5" x14ac:dyDescent="0.25">
      <c r="A41" s="21"/>
      <c r="B41" s="21"/>
      <c r="C41" s="21"/>
      <c r="D41" s="21"/>
      <c r="E41" s="9"/>
    </row>
    <row r="42" spans="1:5" x14ac:dyDescent="0.25">
      <c r="A42" s="68" t="s">
        <v>32</v>
      </c>
      <c r="B42" s="68"/>
      <c r="C42" s="68"/>
      <c r="D42" s="68"/>
      <c r="E42" s="68"/>
    </row>
    <row r="43" spans="1:5" s="35" customFormat="1" ht="11.25" x14ac:dyDescent="0.2">
      <c r="B43" s="69" t="s">
        <v>19</v>
      </c>
      <c r="C43" s="69"/>
      <c r="D43" s="69"/>
      <c r="E43" s="36" t="s">
        <v>6</v>
      </c>
    </row>
    <row r="45" spans="1:5" x14ac:dyDescent="0.25">
      <c r="A45" s="33" t="s">
        <v>51</v>
      </c>
    </row>
    <row r="46" spans="1:5" x14ac:dyDescent="0.25">
      <c r="A46" s="6" t="s">
        <v>34</v>
      </c>
      <c r="E46" s="1"/>
    </row>
    <row r="47" spans="1:5" x14ac:dyDescent="0.25">
      <c r="A47" s="6" t="s">
        <v>38</v>
      </c>
      <c r="B47" s="19">
        <f>'3кв'!B55</f>
        <v>111335.82399999991</v>
      </c>
      <c r="E47" s="1"/>
    </row>
    <row r="48" spans="1:5" x14ac:dyDescent="0.25">
      <c r="A48" s="42" t="s">
        <v>101</v>
      </c>
      <c r="B48" s="20"/>
      <c r="E48" s="1"/>
    </row>
    <row r="49" spans="1:7" x14ac:dyDescent="0.25">
      <c r="A49" s="1" t="s">
        <v>36</v>
      </c>
      <c r="B49" s="20">
        <f>427139.71-817.84</f>
        <v>426321.87</v>
      </c>
      <c r="E49" s="1"/>
      <c r="G49" s="13"/>
    </row>
    <row r="50" spans="1:7" x14ac:dyDescent="0.25">
      <c r="A50" s="1" t="s">
        <v>39</v>
      </c>
      <c r="B50" s="26">
        <v>7994.17</v>
      </c>
      <c r="E50" s="1"/>
    </row>
    <row r="51" spans="1:7" ht="30" x14ac:dyDescent="0.25">
      <c r="A51" s="42" t="s">
        <v>37</v>
      </c>
      <c r="B51" s="20">
        <f>E30</f>
        <v>383099.40600000008</v>
      </c>
      <c r="E51" s="1"/>
    </row>
    <row r="52" spans="1:7" x14ac:dyDescent="0.25">
      <c r="A52" s="22" t="s">
        <v>35</v>
      </c>
      <c r="B52" s="23">
        <f>B47+B49+B50-B51</f>
        <v>162552.45799999987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38:E38"/>
    <mergeCell ref="A39:E39"/>
    <mergeCell ref="B40:D40"/>
    <mergeCell ref="A42:E42"/>
    <mergeCell ref="B43:D4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topLeftCell="A16" zoomScaleSheetLayoutView="100" workbookViewId="0">
      <selection activeCell="C39" sqref="C39"/>
    </sheetView>
  </sheetViews>
  <sheetFormatPr defaultRowHeight="1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80" t="s">
        <v>82</v>
      </c>
      <c r="B1" s="80"/>
      <c r="C1" s="80"/>
      <c r="D1" s="45"/>
    </row>
    <row r="2" spans="1:5" x14ac:dyDescent="0.25">
      <c r="A2" s="81" t="s">
        <v>83</v>
      </c>
      <c r="B2" s="81"/>
      <c r="C2" s="81"/>
      <c r="D2" s="46"/>
    </row>
    <row r="3" spans="1:5" x14ac:dyDescent="0.25">
      <c r="A3" s="81" t="s">
        <v>98</v>
      </c>
      <c r="B3" s="81"/>
      <c r="C3" s="81"/>
      <c r="D3" s="46"/>
    </row>
    <row r="4" spans="1:5" x14ac:dyDescent="0.25">
      <c r="A4" s="80" t="s">
        <v>84</v>
      </c>
      <c r="B4" s="80"/>
      <c r="C4" s="80"/>
      <c r="D4" s="45"/>
    </row>
    <row r="5" spans="1:5" x14ac:dyDescent="0.25">
      <c r="A5" s="82"/>
      <c r="B5" s="82"/>
      <c r="C5" s="82"/>
    </row>
    <row r="6" spans="1:5" x14ac:dyDescent="0.25">
      <c r="A6" s="46"/>
      <c r="B6" s="47" t="s">
        <v>85</v>
      </c>
      <c r="C6" s="48">
        <f>'1кв'!B49</f>
        <v>98686.76</v>
      </c>
      <c r="D6" s="49"/>
    </row>
    <row r="7" spans="1:5" x14ac:dyDescent="0.25">
      <c r="A7" s="50" t="s">
        <v>86</v>
      </c>
      <c r="B7" s="47" t="s">
        <v>103</v>
      </c>
      <c r="C7" s="48"/>
      <c r="D7" s="49"/>
    </row>
    <row r="8" spans="1:5" x14ac:dyDescent="0.25">
      <c r="A8" s="46"/>
      <c r="B8" s="51" t="s">
        <v>87</v>
      </c>
      <c r="C8" s="48"/>
      <c r="D8" s="49"/>
    </row>
    <row r="9" spans="1:5" x14ac:dyDescent="0.25">
      <c r="A9" s="46"/>
      <c r="B9" s="4" t="s">
        <v>104</v>
      </c>
      <c r="C9" s="48"/>
      <c r="D9" s="49"/>
    </row>
    <row r="10" spans="1:5" x14ac:dyDescent="0.25">
      <c r="A10" s="46"/>
      <c r="B10" s="4" t="s">
        <v>105</v>
      </c>
      <c r="C10" s="48"/>
      <c r="D10" s="49"/>
    </row>
    <row r="11" spans="1:5" x14ac:dyDescent="0.25">
      <c r="A11" s="46"/>
      <c r="B11" s="4" t="s">
        <v>106</v>
      </c>
      <c r="C11" s="48"/>
      <c r="D11" s="49"/>
    </row>
    <row r="12" spans="1:5" x14ac:dyDescent="0.25">
      <c r="A12" s="46"/>
      <c r="B12" s="4" t="s">
        <v>107</v>
      </c>
      <c r="C12" s="48"/>
      <c r="D12" s="52"/>
    </row>
    <row r="13" spans="1:5" x14ac:dyDescent="0.25">
      <c r="B13" s="53" t="s">
        <v>88</v>
      </c>
      <c r="C13" s="54">
        <f>'1кв'!B51+'2кв'!B52+'3кв'!B52+'4кв'!B49</f>
        <v>1544426.9100000001</v>
      </c>
      <c r="D13" s="52"/>
      <c r="E13" s="13"/>
    </row>
    <row r="14" spans="1:5" x14ac:dyDescent="0.25">
      <c r="B14" s="53" t="s">
        <v>89</v>
      </c>
      <c r="C14" s="54">
        <f>'1кв'!B52+'2кв'!B53+'3кв'!B53+'4кв'!B50</f>
        <v>22480.080000000002</v>
      </c>
      <c r="D14" s="52"/>
      <c r="E14" s="13"/>
    </row>
    <row r="15" spans="1:5" x14ac:dyDescent="0.25">
      <c r="A15" s="3"/>
      <c r="B15" s="53" t="s">
        <v>90</v>
      </c>
      <c r="C15" s="55">
        <f>SUM(C13:C14)</f>
        <v>1566906.9900000002</v>
      </c>
      <c r="D15" s="49"/>
    </row>
    <row r="16" spans="1:5" x14ac:dyDescent="0.25">
      <c r="B16" s="79"/>
      <c r="C16" s="79"/>
      <c r="D16" s="56"/>
    </row>
    <row r="17" spans="1:7" ht="17.25" customHeight="1" x14ac:dyDescent="0.25">
      <c r="A17" s="57" t="s">
        <v>91</v>
      </c>
      <c r="B17" s="58" t="s">
        <v>42</v>
      </c>
      <c r="C17" s="54">
        <f>'1кв'!E22+'2кв'!E22+'3кв'!E22+'4кв'!E22</f>
        <v>988796.64</v>
      </c>
      <c r="D17" s="56"/>
    </row>
    <row r="18" spans="1:7" ht="15" customHeight="1" x14ac:dyDescent="0.25">
      <c r="A18" s="57"/>
      <c r="B18" s="59" t="s">
        <v>41</v>
      </c>
      <c r="C18" s="54">
        <f>'1кв'!E23+'2кв'!E23+'3кв'!E23+'4кв'!E23</f>
        <v>359179.39199999999</v>
      </c>
      <c r="D18" s="56"/>
    </row>
    <row r="19" spans="1:7" ht="15" customHeight="1" x14ac:dyDescent="0.25">
      <c r="A19" s="57"/>
      <c r="B19" s="59" t="s">
        <v>48</v>
      </c>
      <c r="C19" s="54">
        <f>'1кв'!E24+'2кв'!E24+'3кв'!E24+'4кв'!E24</f>
        <v>669.68</v>
      </c>
      <c r="D19" s="56"/>
    </row>
    <row r="20" spans="1:7" x14ac:dyDescent="0.25">
      <c r="A20" s="57"/>
      <c r="B20" s="4" t="s">
        <v>45</v>
      </c>
      <c r="C20" s="54">
        <f>'1кв'!E25+'2кв'!E25+'3кв'!E25+'4кв'!E25</f>
        <v>12972.16</v>
      </c>
      <c r="D20" s="56"/>
    </row>
    <row r="21" spans="1:7" x14ac:dyDescent="0.25">
      <c r="A21" s="57"/>
      <c r="B21" s="4" t="s">
        <v>47</v>
      </c>
      <c r="C21" s="54">
        <f>'1кв'!E26+'2кв'!E26+'3кв'!E26+'4кв'!E26</f>
        <v>42513.22</v>
      </c>
      <c r="D21" s="56"/>
    </row>
    <row r="22" spans="1:7" x14ac:dyDescent="0.25">
      <c r="A22" s="57"/>
      <c r="B22" s="4" t="s">
        <v>46</v>
      </c>
      <c r="C22" s="54">
        <f>'1кв'!E27+'2кв'!E27+'3кв'!E27+'4кв'!E27</f>
        <v>28237.01</v>
      </c>
      <c r="D22" s="56"/>
    </row>
    <row r="23" spans="1:7" x14ac:dyDescent="0.25">
      <c r="A23" s="57"/>
      <c r="B23" s="4" t="s">
        <v>44</v>
      </c>
      <c r="C23" s="54">
        <f>'1кв'!E28+'2кв'!E28+'3кв'!E28+'4кв'!E28</f>
        <v>30120.14</v>
      </c>
      <c r="D23" s="56"/>
    </row>
    <row r="24" spans="1:7" x14ac:dyDescent="0.25">
      <c r="B24" s="60" t="s">
        <v>29</v>
      </c>
      <c r="C24" s="54">
        <f>'1кв'!E29+'2кв'!E29+'3кв'!E29+'4кв'!E29</f>
        <v>8301.82</v>
      </c>
      <c r="D24" s="56"/>
      <c r="E24" s="13"/>
    </row>
    <row r="25" spans="1:7" x14ac:dyDescent="0.25">
      <c r="A25" s="57"/>
      <c r="B25" s="61" t="s">
        <v>100</v>
      </c>
      <c r="C25" s="62">
        <f>'1кв'!E30+'2кв'!E30+'2кв'!E31+'2кв'!E32+'3кв'!E31+'3кв'!E32</f>
        <v>21694.400000000001</v>
      </c>
      <c r="D25" s="56"/>
    </row>
    <row r="26" spans="1:7" x14ac:dyDescent="0.25">
      <c r="A26" s="57"/>
      <c r="B26" s="51" t="s">
        <v>92</v>
      </c>
      <c r="C26" s="62">
        <f>'3кв'!E30</f>
        <v>10556.83</v>
      </c>
      <c r="D26" s="56"/>
    </row>
    <row r="27" spans="1:7" x14ac:dyDescent="0.25">
      <c r="A27" s="57"/>
      <c r="B27" s="51" t="s">
        <v>87</v>
      </c>
      <c r="C27" s="62"/>
      <c r="D27" s="56"/>
      <c r="G27" s="13"/>
    </row>
    <row r="28" spans="1:7" x14ac:dyDescent="0.25">
      <c r="A28" s="57"/>
      <c r="B28" s="63" t="s">
        <v>73</v>
      </c>
      <c r="C28" s="11">
        <f>'3кв'!E30</f>
        <v>10556.83</v>
      </c>
      <c r="D28" s="56"/>
    </row>
    <row r="29" spans="1:7" x14ac:dyDescent="0.25">
      <c r="A29" s="57"/>
      <c r="B29" s="63"/>
      <c r="C29" s="11"/>
      <c r="D29" s="56"/>
    </row>
    <row r="30" spans="1:7" x14ac:dyDescent="0.25">
      <c r="B30" s="64" t="s">
        <v>93</v>
      </c>
      <c r="C30" s="65">
        <f>SUM(C17:C26)</f>
        <v>1503041.2919999999</v>
      </c>
      <c r="D30" s="56"/>
      <c r="E30" s="13"/>
    </row>
    <row r="31" spans="1:7" x14ac:dyDescent="0.25">
      <c r="B31" s="64" t="s">
        <v>99</v>
      </c>
      <c r="C31" s="66">
        <f>C6+C15-C30</f>
        <v>162552.45800000033</v>
      </c>
      <c r="D31" s="56"/>
    </row>
    <row r="32" spans="1:7" x14ac:dyDescent="0.25">
      <c r="B32" s="50"/>
      <c r="C32" s="50"/>
      <c r="D32" s="56"/>
    </row>
    <row r="33" spans="1:4" ht="15.75" x14ac:dyDescent="0.25">
      <c r="A33" s="83"/>
      <c r="B33" s="84" t="s">
        <v>94</v>
      </c>
      <c r="C33" s="84"/>
      <c r="D33" s="56"/>
    </row>
    <row r="34" spans="1:4" ht="15.75" x14ac:dyDescent="0.25">
      <c r="A34" s="83"/>
      <c r="B34" s="84" t="s">
        <v>108</v>
      </c>
      <c r="C34" s="85">
        <v>151136.26999999999</v>
      </c>
      <c r="D34" s="56"/>
    </row>
    <row r="35" spans="1:4" ht="15.75" x14ac:dyDescent="0.25">
      <c r="A35" s="83"/>
      <c r="B35" s="86" t="s">
        <v>109</v>
      </c>
      <c r="C35" s="87">
        <v>136671.29999999999</v>
      </c>
      <c r="D35" s="56"/>
    </row>
    <row r="36" spans="1:4" ht="15.75" x14ac:dyDescent="0.25">
      <c r="A36" s="83"/>
      <c r="B36" s="84" t="s">
        <v>95</v>
      </c>
      <c r="C36" s="85">
        <f>C35-C34</f>
        <v>-14464.970000000001</v>
      </c>
      <c r="D36" s="56"/>
    </row>
    <row r="37" spans="1:4" ht="15.75" x14ac:dyDescent="0.25">
      <c r="A37" s="83"/>
      <c r="B37" s="88"/>
      <c r="C37" s="88"/>
      <c r="D37" s="56"/>
    </row>
    <row r="38" spans="1:4" ht="15.75" x14ac:dyDescent="0.25">
      <c r="A38" s="83" t="s">
        <v>96</v>
      </c>
      <c r="B38" s="88" t="s">
        <v>110</v>
      </c>
      <c r="C38" s="88"/>
      <c r="D38" s="56"/>
    </row>
    <row r="39" spans="1:4" ht="15.75" x14ac:dyDescent="0.25">
      <c r="A39" s="83"/>
      <c r="B39" s="88" t="s">
        <v>111</v>
      </c>
      <c r="C39" s="88"/>
      <c r="D39" s="56"/>
    </row>
    <row r="40" spans="1:4" ht="15.75" x14ac:dyDescent="0.25">
      <c r="A40" s="83"/>
      <c r="B40" s="88" t="s">
        <v>112</v>
      </c>
      <c r="C40" s="88"/>
      <c r="D40" s="56"/>
    </row>
    <row r="41" spans="1:4" ht="15.75" x14ac:dyDescent="0.25">
      <c r="A41" s="83"/>
      <c r="B41" s="88" t="s">
        <v>97</v>
      </c>
      <c r="C41" s="88"/>
      <c r="D41" s="56"/>
    </row>
    <row r="42" spans="1:4" ht="15.75" x14ac:dyDescent="0.25">
      <c r="A42" s="83"/>
      <c r="B42" s="88"/>
      <c r="C42" s="88"/>
      <c r="D42" s="56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2026-02-28T11:09:01Z</dcterms:modified>
</cp:coreProperties>
</file>