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  <sheet name="Лист3" sheetId="18" r:id="rId6"/>
  </sheets>
  <definedNames>
    <definedName name="_edn1" localSheetId="0">'1кв'!$A$66</definedName>
    <definedName name="_edn1" localSheetId="1">'2кв'!$A$66</definedName>
    <definedName name="_edn1" localSheetId="2">'3кв'!$A$68</definedName>
    <definedName name="_edn1" localSheetId="3">'4кв'!$A$66</definedName>
    <definedName name="_edn2" localSheetId="0">'1кв'!$A$68</definedName>
    <definedName name="_edn2" localSheetId="1">'2кв'!$A$68</definedName>
    <definedName name="_edn2" localSheetId="2">'3кв'!$A$70</definedName>
    <definedName name="_edn2" localSheetId="3">'4кв'!$A$68</definedName>
    <definedName name="_edn3" localSheetId="0">'1кв'!$A$69</definedName>
    <definedName name="_edn3" localSheetId="1">'2кв'!$A$69</definedName>
    <definedName name="_edn3" localSheetId="2">'3кв'!$A$71</definedName>
    <definedName name="_edn3" localSheetId="3">'4кв'!$A$69</definedName>
    <definedName name="_edn4" localSheetId="0">'1кв'!$A$70</definedName>
    <definedName name="_edn4" localSheetId="1">'2кв'!$A$70</definedName>
    <definedName name="_edn4" localSheetId="2">'3кв'!$A$72</definedName>
    <definedName name="_edn4" localSheetId="3">'4кв'!$A$70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'1кв'!#REF!</definedName>
    <definedName name="_ednref2" localSheetId="1">'2кв'!#REF!</definedName>
    <definedName name="_ednref2" localSheetId="2">'3кв'!#REF!</definedName>
    <definedName name="_ednref2" localSheetId="3">'4кв'!#REF!</definedName>
    <definedName name="_ednref3" localSheetId="0">'1кв'!#REF!</definedName>
    <definedName name="_ednref3" localSheetId="1">'2кв'!#REF!</definedName>
    <definedName name="_ednref3" localSheetId="2">'3кв'!#REF!</definedName>
    <definedName name="_ednref3" localSheetId="3">'4кв'!#REF!</definedName>
    <definedName name="_ednref4" localSheetId="0">'1кв'!#REF!</definedName>
    <definedName name="_ednref4" localSheetId="1">'2кв'!#REF!</definedName>
    <definedName name="_ednref4" localSheetId="2">'3кв'!#REF!</definedName>
    <definedName name="_ednref4" localSheetId="3">'4кв'!#REF!</definedName>
    <definedName name="_xlnm.Print_Area" localSheetId="0">'1кв'!$A$1:$E$49</definedName>
    <definedName name="_xlnm.Print_Area" localSheetId="1">'2кв'!$A$1:$E$49</definedName>
    <definedName name="_xlnm.Print_Area" localSheetId="2">'3кв'!$A$1:$E$51</definedName>
    <definedName name="_xlnm.Print_Area" localSheetId="3">'4кв'!$A$1:$E$49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8" i="17" l="1"/>
  <c r="B45" i="16" l="1"/>
  <c r="C16" i="17" l="1"/>
  <c r="C20" i="17"/>
  <c r="C19" i="17"/>
  <c r="C17" i="17" s="1"/>
  <c r="C15" i="17"/>
  <c r="C13" i="17"/>
  <c r="C14" i="17"/>
  <c r="C12" i="17"/>
  <c r="C9" i="17"/>
  <c r="B46" i="13"/>
  <c r="C6" i="17"/>
  <c r="E27" i="16"/>
  <c r="B47" i="16"/>
  <c r="E24" i="16"/>
  <c r="E23" i="16"/>
  <c r="E22" i="16"/>
  <c r="B48" i="16" s="1"/>
  <c r="C22" i="17" l="1"/>
  <c r="B46" i="16"/>
  <c r="C8" i="17" s="1"/>
  <c r="C10" i="17" s="1"/>
  <c r="C23" i="17" s="1"/>
  <c r="E29" i="15"/>
  <c r="E26" i="15" l="1"/>
  <c r="E24" i="15"/>
  <c r="B49" i="15"/>
  <c r="E23" i="15"/>
  <c r="E22" i="15"/>
  <c r="E30" i="15" s="1"/>
  <c r="B50" i="15" s="1"/>
  <c r="E28" i="14" l="1"/>
  <c r="E26" i="14"/>
  <c r="E24" i="14"/>
  <c r="B47" i="14"/>
  <c r="E23" i="14"/>
  <c r="E22" i="14"/>
  <c r="B48" i="14" l="1"/>
  <c r="E28" i="13"/>
  <c r="B47" i="13"/>
  <c r="E24" i="13"/>
  <c r="E23" i="13"/>
  <c r="E22" i="13"/>
  <c r="B48" i="13" l="1"/>
  <c r="B49" i="13" s="1"/>
  <c r="B44" i="14" s="1"/>
  <c r="B49" i="14" s="1"/>
  <c r="B46" i="15" s="1"/>
  <c r="B51" i="15" s="1"/>
  <c r="B43" i="16" s="1"/>
  <c r="B49" i="16" s="1"/>
</calcChain>
</file>

<file path=xl/sharedStrings.xml><?xml version="1.0" encoding="utf-8"?>
<sst xmlns="http://schemas.openxmlformats.org/spreadsheetml/2006/main" count="280" uniqueCount="108">
  <si>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</si>
  <si>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</si>
  <si>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</si>
  <si>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</si>
  <si>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</si>
  <si>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</si>
  <si>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</si>
  <si>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</si>
  <si>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</si>
  <si>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</si>
  <si>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</si>
  <si>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</si>
  <si>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</si>
  <si>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</si>
  <si>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</si>
  <si>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</si>
  <si>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</si>
  <si>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</si>
  <si>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</si>
  <si>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</si>
  <si>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</si>
  <si>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</si>
  <si>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</si>
  <si>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</si>
  <si>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</si>
  <si>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</si>
  <si>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</si>
  <si>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</si>
  <si>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</si>
  <si>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</si>
  <si>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</si>
  <si>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</si>
  <si>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</si>
  <si>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</si>
  <si>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определена приложением № 9 к договору </t>
  </si>
  <si>
    <t>Оплачено , руб</t>
  </si>
  <si>
    <t>Расходы по содержанию и тек.ремонту, руб.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</si>
  <si>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</si>
  <si>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>Общая площадь квартир - 631,4 м2</t>
  </si>
  <si>
    <t xml:space="preserve">Общехозяйственные расходы </t>
  </si>
  <si>
    <t xml:space="preserve">Итого остаток на конец 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</si>
  <si>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Дейтиной Жанны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</si>
  <si>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14.08.2018 г.</t>
    </r>
  </si>
  <si>
    <t xml:space="preserve">Остаток на начало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</si>
  <si>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Дейтиной Ж.В.</t>
    </r>
  </si>
  <si>
    <t>Услуги по содержанию многоквартирного дома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</si>
  <si>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</si>
  <si>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</si>
  <si>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35989,8 руб.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</si>
  <si>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</si>
  <si>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</si>
  <si>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двадцать пять тысяч восемьсот семьдесят рублей 24 копейки</t>
  </si>
  <si>
    <t>за 2 квартал 2021 года</t>
  </si>
  <si>
    <t>"30" 06  2021 г.</t>
  </si>
  <si>
    <t>2 квартал</t>
  </si>
  <si>
    <t>замена стояка ХВС кв.2</t>
  </si>
  <si>
    <t>апрель</t>
  </si>
  <si>
    <t xml:space="preserve">           2. Всего за период с "01" 04 2021 г. по "30" 06 2021 г. выполнено работ (оказано услуг) на общую сумму тридцать тысяч восемьсот пятьдесят девять рублей 40 копеек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</si>
  <si>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</si>
  <si>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</si>
  <si>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2021 г.</t>
  </si>
  <si>
    <t>Предъявлено населению 39778,2 руб.</t>
  </si>
  <si>
    <t>3 квартал</t>
  </si>
  <si>
    <t xml:space="preserve">Обработка подъездов хлорсодержащими растворами опрыскивание 1 раз в неделю </t>
  </si>
  <si>
    <t>демонтаж скамейки, засыпка ямы</t>
  </si>
  <si>
    <t>июль</t>
  </si>
  <si>
    <t>Перенос детской площадки,перенос скамейки</t>
  </si>
  <si>
    <t>ч/час</t>
  </si>
  <si>
    <t>август</t>
  </si>
  <si>
    <t>Изготовление и установка скамейки "Европа" (кальк.) 1шт</t>
  </si>
  <si>
    <t>Установка готовых скамеек 4шт (смета)</t>
  </si>
  <si>
    <t xml:space="preserve">           2. Всего за период  "01" 07 2021 г. по "30" 09 2021 г. выполнено работ (оказано услуг) на общую сумму девяносто две тысячи восемьсот рублей 94 копейки</t>
  </si>
  <si>
    <t>за 4 квартал 2021 года</t>
  </si>
  <si>
    <t>"31" 12 2021 г.</t>
  </si>
  <si>
    <t>4 квартал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</si>
  <si>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</si>
  <si>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</si>
  <si>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</si>
  <si>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</si>
  <si>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</si>
  <si>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</si>
  <si>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</si>
  <si>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</si>
  <si>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</si>
  <si>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</si>
  <si>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</si>
  <si>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</si>
  <si>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</si>
  <si>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</si>
  <si>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</si>
  <si>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</si>
  <si>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</si>
  <si>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</si>
  <si>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</si>
  <si>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</si>
  <si>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ул.Гагарина,2а</t>
  </si>
  <si>
    <t>Поверка ОПУ ХВС</t>
  </si>
  <si>
    <t xml:space="preserve">           2. Всего за период   "01" 10 2021 г. по "31" 12 2021 г. выполнено работ (оказано услуг) на общую сумму тридцать одна тысяча тринадцать рублей 01 копейка</t>
  </si>
  <si>
    <t>Начислено всего 151536</t>
  </si>
  <si>
    <t>* Изготовление и установка скамейки "Европа" (кальк.) 1шт</t>
  </si>
  <si>
    <t>* Установка готовых скамеек 4шт (смета)</t>
  </si>
  <si>
    <t>* Поверка ОПУ ХВС</t>
  </si>
  <si>
    <t>Непредвиденные работы 26 ч/ч</t>
  </si>
  <si>
    <t>Корректировка оплаты за 1квартал 2021г. (ошибка)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</si>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</sst>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#,##0.00_ ;\-#,##0.00\ 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7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9" fontId="8" fillId="0" borderId="0" xfId="0" applyNumberFormat="1" applyFont="1"/>
    <xf numFmtId="39" fontId="8" fillId="0" borderId="0" xfId="1" applyNumberFormat="1" applyFont="1"/>
    <xf numFmtId="43" fontId="4" fillId="0" borderId="0" xfId="1" applyFont="1" applyAlignment="1">
      <alignment horizontal="right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0" fontId="3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4" fillId="0" borderId="4" xfId="0" applyFont="1" applyBorder="1"/>
    <xf numFmtId="0" fontId="14" fillId="0" borderId="1" xfId="0" applyFont="1" applyBorder="1"/>
    <xf numFmtId="43" fontId="4" fillId="2" borderId="1" xfId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165" fontId="4" fillId="0" borderId="0" xfId="1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7" zoomScaleNormal="100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2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49</v>
      </c>
      <c r="B3" s="74"/>
      <c r="C3" s="74"/>
      <c r="D3" s="74"/>
      <c r="E3" s="74"/>
    </row>
    <row r="4" spans="1:5" s="1" customFormat="1" ht="17.25" customHeight="1" x14ac:dyDescent="0.25">
      <c r="A4" s="27" t="s">
        <v>13</v>
      </c>
      <c r="B4" s="4"/>
      <c r="C4" s="4"/>
      <c r="D4" s="75" t="s">
        <v>50</v>
      </c>
      <c r="E4" s="75"/>
    </row>
    <row r="5" spans="1:5" ht="8.25" customHeight="1" x14ac:dyDescent="0.25">
      <c r="A5" s="25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8" t="s">
        <v>41</v>
      </c>
      <c r="B9" s="78"/>
      <c r="C9" s="78"/>
      <c r="D9" s="78"/>
      <c r="E9" s="78"/>
    </row>
    <row r="10" spans="1:5" ht="22.5" customHeight="1" x14ac:dyDescent="0.25">
      <c r="A10" s="79" t="s">
        <v>14</v>
      </c>
      <c r="B10" s="80"/>
      <c r="C10" s="80"/>
      <c r="D10" s="80"/>
      <c r="E10" s="80"/>
    </row>
    <row r="11" spans="1:5" ht="30.75" customHeight="1" x14ac:dyDescent="0.25">
      <c r="A11" s="70" t="s">
        <v>42</v>
      </c>
      <c r="B11" s="70"/>
      <c r="C11" s="70"/>
      <c r="D11" s="70"/>
      <c r="E11" s="70"/>
    </row>
    <row r="12" spans="1:5" x14ac:dyDescent="0.25">
      <c r="A12" s="77" t="s">
        <v>15</v>
      </c>
      <c r="B12" s="81"/>
      <c r="C12" s="81"/>
      <c r="D12" s="81"/>
      <c r="E12" s="81"/>
    </row>
    <row r="13" spans="1:5" x14ac:dyDescent="0.25">
      <c r="A13" s="70" t="s">
        <v>22</v>
      </c>
      <c r="B13" s="70"/>
      <c r="C13" s="70"/>
      <c r="D13" s="70"/>
      <c r="E13" s="70"/>
    </row>
    <row r="14" spans="1:5" ht="11.25" customHeight="1" x14ac:dyDescent="0.25">
      <c r="A14" s="77" t="s">
        <v>2</v>
      </c>
      <c r="B14" s="81"/>
      <c r="C14" s="81"/>
      <c r="D14" s="81"/>
      <c r="E14" s="81"/>
    </row>
    <row r="15" spans="1:5" x14ac:dyDescent="0.25">
      <c r="A15" s="70" t="s">
        <v>21</v>
      </c>
      <c r="B15" s="70"/>
      <c r="C15" s="70"/>
      <c r="D15" s="70"/>
      <c r="E15" s="70"/>
    </row>
    <row r="16" spans="1:5" ht="10.5" customHeight="1" x14ac:dyDescent="0.25">
      <c r="A16" s="77" t="s">
        <v>16</v>
      </c>
      <c r="B16" s="81"/>
      <c r="C16" s="81"/>
      <c r="D16" s="81"/>
      <c r="E16" s="81"/>
    </row>
    <row r="17" spans="1:7" ht="30.75" customHeight="1" x14ac:dyDescent="0.25">
      <c r="A17" s="70" t="s">
        <v>37</v>
      </c>
      <c r="B17" s="70"/>
      <c r="C17" s="70"/>
      <c r="D17" s="70"/>
      <c r="E17" s="70"/>
    </row>
    <row r="18" spans="1:7" ht="63.75" customHeight="1" x14ac:dyDescent="0.25">
      <c r="A18" s="70" t="s">
        <v>24</v>
      </c>
      <c r="B18" s="70"/>
      <c r="C18" s="70"/>
      <c r="D18" s="70"/>
      <c r="E18" s="70"/>
    </row>
    <row r="19" spans="1:7" ht="33.75" customHeight="1" x14ac:dyDescent="0.25">
      <c r="A19" s="83" t="s">
        <v>25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9" t="s">
        <v>34</v>
      </c>
      <c r="C22" s="3" t="s">
        <v>4</v>
      </c>
      <c r="D22" s="3">
        <v>8.93</v>
      </c>
      <c r="E22" s="8">
        <f>D22*F20*G20</f>
        <v>16915.205999999998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3.43</v>
      </c>
      <c r="E23" s="8">
        <f>D23*F20*G20</f>
        <v>6497.1060000000007</v>
      </c>
    </row>
    <row r="24" spans="1:7" ht="75" x14ac:dyDescent="0.25">
      <c r="A24" s="7" t="s">
        <v>47</v>
      </c>
      <c r="B24" s="9" t="s">
        <v>29</v>
      </c>
      <c r="C24" s="3" t="s">
        <v>4</v>
      </c>
      <c r="D24" s="3"/>
      <c r="E24" s="8">
        <f>798.31*3</f>
        <v>2394.9299999999998</v>
      </c>
    </row>
    <row r="25" spans="1:7" x14ac:dyDescent="0.25">
      <c r="A25" s="7" t="s">
        <v>28</v>
      </c>
      <c r="B25" s="9" t="s">
        <v>29</v>
      </c>
      <c r="C25" s="3" t="s">
        <v>30</v>
      </c>
      <c r="D25" s="3"/>
      <c r="E25" s="8">
        <v>63</v>
      </c>
    </row>
    <row r="26" spans="1:7" x14ac:dyDescent="0.25">
      <c r="A26" s="23"/>
      <c r="B26" s="9"/>
      <c r="C26" s="3"/>
      <c r="D26" s="3"/>
      <c r="E26" s="8"/>
    </row>
    <row r="27" spans="1:7" x14ac:dyDescent="0.25">
      <c r="A27" s="23"/>
      <c r="B27" s="9"/>
      <c r="C27" s="3"/>
      <c r="D27" s="3"/>
      <c r="E27" s="8"/>
    </row>
    <row r="28" spans="1:7" x14ac:dyDescent="0.25">
      <c r="A28" s="10" t="s">
        <v>31</v>
      </c>
      <c r="B28" s="11"/>
      <c r="C28" s="12"/>
      <c r="D28" s="12"/>
      <c r="E28" s="13">
        <f>SUM(E22:E27)</f>
        <v>25870.241999999998</v>
      </c>
    </row>
    <row r="30" spans="1:7" ht="37.15" customHeight="1" x14ac:dyDescent="0.25">
      <c r="A30" s="84" t="s">
        <v>51</v>
      </c>
      <c r="B30" s="84"/>
      <c r="C30" s="84"/>
      <c r="D30" s="84"/>
      <c r="E30" s="84"/>
    </row>
    <row r="31" spans="1:7" ht="28.9" customHeight="1" x14ac:dyDescent="0.25">
      <c r="A31" s="70" t="s">
        <v>20</v>
      </c>
      <c r="B31" s="70"/>
      <c r="C31" s="70"/>
      <c r="D31" s="70"/>
      <c r="E31" s="70"/>
    </row>
    <row r="32" spans="1:7" x14ac:dyDescent="0.25">
      <c r="A32" s="70" t="s">
        <v>19</v>
      </c>
      <c r="B32" s="70"/>
      <c r="C32" s="70"/>
      <c r="D32" s="70"/>
      <c r="E32" s="70"/>
    </row>
    <row r="33" spans="1:5" s="14" customFormat="1" ht="31.15" customHeight="1" x14ac:dyDescent="0.25">
      <c r="A33" s="70" t="s">
        <v>32</v>
      </c>
      <c r="B33" s="70"/>
      <c r="C33" s="70"/>
      <c r="D33" s="70"/>
      <c r="E33" s="70"/>
    </row>
    <row r="34" spans="1:5" ht="21.6" customHeight="1" x14ac:dyDescent="0.25">
      <c r="A34" s="82" t="s">
        <v>5</v>
      </c>
      <c r="B34" s="82"/>
      <c r="C34" s="82"/>
      <c r="D34" s="82"/>
      <c r="E34" s="82"/>
    </row>
    <row r="35" spans="1:5" ht="30" customHeight="1" x14ac:dyDescent="0.25">
      <c r="A35" s="70" t="s">
        <v>17</v>
      </c>
      <c r="B35" s="70"/>
      <c r="C35" s="70"/>
      <c r="D35" s="70"/>
      <c r="E35" s="70"/>
    </row>
    <row r="36" spans="1:5" x14ac:dyDescent="0.25">
      <c r="A36" s="85" t="s">
        <v>27</v>
      </c>
      <c r="B36" s="85"/>
      <c r="C36" s="85"/>
      <c r="D36" s="85"/>
      <c r="E36" s="5"/>
    </row>
    <row r="37" spans="1:5" ht="31.5" customHeight="1" x14ac:dyDescent="0.25">
      <c r="B37" s="86" t="s">
        <v>18</v>
      </c>
      <c r="C37" s="86"/>
      <c r="D37" s="86"/>
      <c r="E37" s="6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87" t="s">
        <v>44</v>
      </c>
      <c r="B39" s="87"/>
      <c r="C39" s="87"/>
      <c r="D39" s="87"/>
      <c r="E39" s="5"/>
    </row>
    <row r="40" spans="1:5" x14ac:dyDescent="0.25">
      <c r="B40" s="86" t="s">
        <v>18</v>
      </c>
      <c r="C40" s="86"/>
      <c r="D40" s="86"/>
      <c r="E40" s="6" t="s">
        <v>6</v>
      </c>
    </row>
    <row r="41" spans="1:5" ht="15" customHeight="1" x14ac:dyDescent="0.25">
      <c r="A41" s="17" t="s">
        <v>38</v>
      </c>
    </row>
    <row r="42" spans="1:5" ht="11.25" customHeight="1" x14ac:dyDescent="0.25"/>
    <row r="43" spans="1:5" x14ac:dyDescent="0.25">
      <c r="A43" s="14" t="s">
        <v>33</v>
      </c>
    </row>
    <row r="44" spans="1:5" ht="15" customHeight="1" x14ac:dyDescent="0.25">
      <c r="A44" s="2" t="s">
        <v>43</v>
      </c>
      <c r="B44" s="21">
        <v>29000.83</v>
      </c>
    </row>
    <row r="45" spans="1:5" ht="17.25" customHeight="1" x14ac:dyDescent="0.25">
      <c r="A45" s="18" t="s">
        <v>48</v>
      </c>
    </row>
    <row r="46" spans="1:5" x14ac:dyDescent="0.25">
      <c r="A46" s="2" t="s">
        <v>35</v>
      </c>
      <c r="B46" s="15">
        <f>+'2кв'!B46+'3кв'!B48+'4кв'!B45</f>
        <v>111995.59999999999</v>
      </c>
    </row>
    <row r="47" spans="1:5" x14ac:dyDescent="0.25">
      <c r="A47" s="2" t="s">
        <v>46</v>
      </c>
      <c r="B47" s="22">
        <f>100*3</f>
        <v>300</v>
      </c>
    </row>
    <row r="48" spans="1:5" ht="30" x14ac:dyDescent="0.25">
      <c r="A48" s="26" t="s">
        <v>36</v>
      </c>
      <c r="B48" s="15">
        <f>E28</f>
        <v>25870.241999999998</v>
      </c>
    </row>
    <row r="49" spans="1:2" x14ac:dyDescent="0.25">
      <c r="A49" s="16" t="s">
        <v>40</v>
      </c>
      <c r="B49" s="20">
        <f>B44+B46+B47-B48</f>
        <v>115426.18799999999</v>
      </c>
    </row>
  </sheetData>
  <mergeCells count="29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2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52</v>
      </c>
      <c r="B3" s="74"/>
      <c r="C3" s="74"/>
      <c r="D3" s="74"/>
      <c r="E3" s="74"/>
    </row>
    <row r="4" spans="1:5" s="1" customFormat="1" ht="17.25" customHeight="1" x14ac:dyDescent="0.25">
      <c r="A4" s="29" t="s">
        <v>13</v>
      </c>
      <c r="B4" s="4"/>
      <c r="C4" s="4"/>
      <c r="D4" s="4"/>
      <c r="E4" s="32" t="s">
        <v>53</v>
      </c>
    </row>
    <row r="5" spans="1:5" ht="8.25" customHeight="1" x14ac:dyDescent="0.25">
      <c r="A5" s="3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8" t="s">
        <v>41</v>
      </c>
      <c r="B9" s="78"/>
      <c r="C9" s="78"/>
      <c r="D9" s="78"/>
      <c r="E9" s="78"/>
    </row>
    <row r="10" spans="1:5" ht="22.5" customHeight="1" x14ac:dyDescent="0.25">
      <c r="A10" s="79" t="s">
        <v>14</v>
      </c>
      <c r="B10" s="80"/>
      <c r="C10" s="80"/>
      <c r="D10" s="80"/>
      <c r="E10" s="80"/>
    </row>
    <row r="11" spans="1:5" ht="30.75" customHeight="1" x14ac:dyDescent="0.25">
      <c r="A11" s="70" t="s">
        <v>42</v>
      </c>
      <c r="B11" s="70"/>
      <c r="C11" s="70"/>
      <c r="D11" s="70"/>
      <c r="E11" s="70"/>
    </row>
    <row r="12" spans="1:5" x14ac:dyDescent="0.25">
      <c r="A12" s="77" t="s">
        <v>15</v>
      </c>
      <c r="B12" s="81"/>
      <c r="C12" s="81"/>
      <c r="D12" s="81"/>
      <c r="E12" s="81"/>
    </row>
    <row r="13" spans="1:5" x14ac:dyDescent="0.25">
      <c r="A13" s="70" t="s">
        <v>22</v>
      </c>
      <c r="B13" s="70"/>
      <c r="C13" s="70"/>
      <c r="D13" s="70"/>
      <c r="E13" s="70"/>
    </row>
    <row r="14" spans="1:5" ht="11.25" customHeight="1" x14ac:dyDescent="0.25">
      <c r="A14" s="77" t="s">
        <v>2</v>
      </c>
      <c r="B14" s="81"/>
      <c r="C14" s="81"/>
      <c r="D14" s="81"/>
      <c r="E14" s="81"/>
    </row>
    <row r="15" spans="1:5" x14ac:dyDescent="0.25">
      <c r="A15" s="70" t="s">
        <v>21</v>
      </c>
      <c r="B15" s="70"/>
      <c r="C15" s="70"/>
      <c r="D15" s="70"/>
      <c r="E15" s="70"/>
    </row>
    <row r="16" spans="1:5" ht="10.5" customHeight="1" x14ac:dyDescent="0.25">
      <c r="A16" s="77" t="s">
        <v>16</v>
      </c>
      <c r="B16" s="81"/>
      <c r="C16" s="81"/>
      <c r="D16" s="81"/>
      <c r="E16" s="81"/>
    </row>
    <row r="17" spans="1:7" ht="30.75" customHeight="1" x14ac:dyDescent="0.25">
      <c r="A17" s="70" t="s">
        <v>37</v>
      </c>
      <c r="B17" s="70"/>
      <c r="C17" s="70"/>
      <c r="D17" s="70"/>
      <c r="E17" s="70"/>
    </row>
    <row r="18" spans="1:7" ht="63.75" customHeight="1" x14ac:dyDescent="0.25">
      <c r="A18" s="70" t="s">
        <v>24</v>
      </c>
      <c r="B18" s="70"/>
      <c r="C18" s="70"/>
      <c r="D18" s="70"/>
      <c r="E18" s="70"/>
    </row>
    <row r="19" spans="1:7" ht="33.75" customHeight="1" x14ac:dyDescent="0.25">
      <c r="A19" s="83" t="s">
        <v>25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9" t="s">
        <v>34</v>
      </c>
      <c r="C22" s="3" t="s">
        <v>4</v>
      </c>
      <c r="D22" s="3">
        <v>8.93</v>
      </c>
      <c r="E22" s="8">
        <f>D22*F20*G20</f>
        <v>16915.205999999998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3.43</v>
      </c>
      <c r="E23" s="8">
        <f>D23*F20*G20</f>
        <v>6497.1060000000007</v>
      </c>
    </row>
    <row r="24" spans="1:7" ht="60" customHeight="1" x14ac:dyDescent="0.25">
      <c r="A24" s="7" t="s">
        <v>58</v>
      </c>
      <c r="B24" s="9" t="s">
        <v>54</v>
      </c>
      <c r="C24" s="3" t="s">
        <v>4</v>
      </c>
      <c r="D24" s="3"/>
      <c r="E24" s="8">
        <f>798.31*2</f>
        <v>1596.62</v>
      </c>
    </row>
    <row r="25" spans="1:7" x14ac:dyDescent="0.25">
      <c r="A25" s="7" t="s">
        <v>28</v>
      </c>
      <c r="B25" s="9" t="s">
        <v>54</v>
      </c>
      <c r="C25" s="3" t="s">
        <v>30</v>
      </c>
      <c r="D25" s="3"/>
      <c r="E25" s="8">
        <v>2539.27</v>
      </c>
    </row>
    <row r="26" spans="1:7" x14ac:dyDescent="0.25">
      <c r="A26" s="23" t="s">
        <v>55</v>
      </c>
      <c r="B26" s="9" t="s">
        <v>56</v>
      </c>
      <c r="C26" s="3" t="s">
        <v>30</v>
      </c>
      <c r="D26" s="3">
        <v>16</v>
      </c>
      <c r="E26" s="8">
        <f>D26*206.95</f>
        <v>3311.2</v>
      </c>
    </row>
    <row r="27" spans="1:7" x14ac:dyDescent="0.25">
      <c r="A27" s="23"/>
      <c r="B27" s="9"/>
      <c r="C27" s="3"/>
      <c r="D27" s="3"/>
      <c r="E27" s="8"/>
    </row>
    <row r="28" spans="1:7" x14ac:dyDescent="0.25">
      <c r="A28" s="10" t="s">
        <v>31</v>
      </c>
      <c r="B28" s="11"/>
      <c r="C28" s="12"/>
      <c r="D28" s="12"/>
      <c r="E28" s="13">
        <f>SUM(E22:E27)</f>
        <v>30859.401999999998</v>
      </c>
    </row>
    <row r="30" spans="1:7" ht="37.15" customHeight="1" x14ac:dyDescent="0.25">
      <c r="A30" s="84" t="s">
        <v>57</v>
      </c>
      <c r="B30" s="84"/>
      <c r="C30" s="84"/>
      <c r="D30" s="84"/>
      <c r="E30" s="84"/>
    </row>
    <row r="31" spans="1:7" ht="28.9" customHeight="1" x14ac:dyDescent="0.25">
      <c r="A31" s="70" t="s">
        <v>20</v>
      </c>
      <c r="B31" s="70"/>
      <c r="C31" s="70"/>
      <c r="D31" s="70"/>
      <c r="E31" s="70"/>
    </row>
    <row r="32" spans="1:7" x14ac:dyDescent="0.25">
      <c r="A32" s="70" t="s">
        <v>19</v>
      </c>
      <c r="B32" s="70"/>
      <c r="C32" s="70"/>
      <c r="D32" s="70"/>
      <c r="E32" s="70"/>
    </row>
    <row r="33" spans="1:5" s="14" customFormat="1" ht="31.15" customHeight="1" x14ac:dyDescent="0.25">
      <c r="A33" s="70" t="s">
        <v>32</v>
      </c>
      <c r="B33" s="70"/>
      <c r="C33" s="70"/>
      <c r="D33" s="70"/>
      <c r="E33" s="70"/>
    </row>
    <row r="34" spans="1:5" ht="21.6" customHeight="1" x14ac:dyDescent="0.25">
      <c r="A34" s="82" t="s">
        <v>5</v>
      </c>
      <c r="B34" s="82"/>
      <c r="C34" s="82"/>
      <c r="D34" s="82"/>
      <c r="E34" s="82"/>
    </row>
    <row r="35" spans="1:5" ht="30" customHeight="1" x14ac:dyDescent="0.25">
      <c r="A35" s="70" t="s">
        <v>17</v>
      </c>
      <c r="B35" s="70"/>
      <c r="C35" s="70"/>
      <c r="D35" s="70"/>
      <c r="E35" s="70"/>
    </row>
    <row r="36" spans="1:5" x14ac:dyDescent="0.25">
      <c r="A36" s="85" t="s">
        <v>27</v>
      </c>
      <c r="B36" s="85"/>
      <c r="C36" s="85"/>
      <c r="D36" s="85"/>
      <c r="E36" s="5"/>
    </row>
    <row r="37" spans="1:5" ht="31.5" customHeight="1" x14ac:dyDescent="0.25">
      <c r="B37" s="86" t="s">
        <v>18</v>
      </c>
      <c r="C37" s="86"/>
      <c r="D37" s="86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87" t="s">
        <v>44</v>
      </c>
      <c r="B39" s="87"/>
      <c r="C39" s="87"/>
      <c r="D39" s="87"/>
      <c r="E39" s="5"/>
    </row>
    <row r="40" spans="1:5" x14ac:dyDescent="0.25">
      <c r="B40" s="86" t="s">
        <v>18</v>
      </c>
      <c r="C40" s="86"/>
      <c r="D40" s="86"/>
      <c r="E40" s="6" t="s">
        <v>6</v>
      </c>
    </row>
    <row r="41" spans="1:5" ht="15" customHeight="1" x14ac:dyDescent="0.25">
      <c r="A41" s="17" t="s">
        <v>38</v>
      </c>
    </row>
    <row r="42" spans="1:5" ht="11.25" customHeight="1" x14ac:dyDescent="0.25"/>
    <row r="43" spans="1:5" x14ac:dyDescent="0.25">
      <c r="A43" s="14" t="s">
        <v>33</v>
      </c>
    </row>
    <row r="44" spans="1:5" ht="15" customHeight="1" x14ac:dyDescent="0.25">
      <c r="A44" s="2" t="s">
        <v>43</v>
      </c>
      <c r="B44" s="21">
        <f>'1кв'!B49</f>
        <v>115426.18799999999</v>
      </c>
    </row>
    <row r="45" spans="1:5" ht="17.25" customHeight="1" x14ac:dyDescent="0.25">
      <c r="A45" s="18" t="s">
        <v>48</v>
      </c>
    </row>
    <row r="46" spans="1:5" x14ac:dyDescent="0.25">
      <c r="A46" s="2" t="s">
        <v>35</v>
      </c>
      <c r="B46" s="15">
        <v>35379.699999999997</v>
      </c>
    </row>
    <row r="47" spans="1:5" x14ac:dyDescent="0.25">
      <c r="A47" s="2" t="s">
        <v>46</v>
      </c>
      <c r="B47" s="22">
        <f>100*3</f>
        <v>300</v>
      </c>
    </row>
    <row r="48" spans="1:5" ht="30" x14ac:dyDescent="0.25">
      <c r="A48" s="31" t="s">
        <v>36</v>
      </c>
      <c r="B48" s="15">
        <f>E28</f>
        <v>30859.401999999998</v>
      </c>
    </row>
    <row r="49" spans="1:2" x14ac:dyDescent="0.25">
      <c r="A49" s="16" t="s">
        <v>40</v>
      </c>
      <c r="B49" s="20">
        <f>B44+B46+B47-B48</f>
        <v>120246.48599999998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8" zoomScaleNormal="100" zoomScaleSheetLayoutView="100" workbookViewId="0">
      <selection activeCell="D29" sqref="D29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2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59</v>
      </c>
      <c r="B3" s="74"/>
      <c r="C3" s="74"/>
      <c r="D3" s="74"/>
      <c r="E3" s="74"/>
    </row>
    <row r="4" spans="1:5" s="1" customFormat="1" ht="17.25" customHeight="1" x14ac:dyDescent="0.25">
      <c r="A4" s="34" t="s">
        <v>13</v>
      </c>
      <c r="B4" s="4"/>
      <c r="C4" s="4"/>
      <c r="D4" s="75" t="s">
        <v>60</v>
      </c>
      <c r="E4" s="75"/>
    </row>
    <row r="5" spans="1:5" ht="8.25" customHeight="1" x14ac:dyDescent="0.25">
      <c r="A5" s="35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8" t="s">
        <v>41</v>
      </c>
      <c r="B9" s="78"/>
      <c r="C9" s="78"/>
      <c r="D9" s="78"/>
      <c r="E9" s="78"/>
    </row>
    <row r="10" spans="1:5" ht="22.5" customHeight="1" x14ac:dyDescent="0.25">
      <c r="A10" s="79" t="s">
        <v>14</v>
      </c>
      <c r="B10" s="80"/>
      <c r="C10" s="80"/>
      <c r="D10" s="80"/>
      <c r="E10" s="80"/>
    </row>
    <row r="11" spans="1:5" ht="30.75" customHeight="1" x14ac:dyDescent="0.25">
      <c r="A11" s="70" t="s">
        <v>42</v>
      </c>
      <c r="B11" s="70"/>
      <c r="C11" s="70"/>
      <c r="D11" s="70"/>
      <c r="E11" s="70"/>
    </row>
    <row r="12" spans="1:5" x14ac:dyDescent="0.25">
      <c r="A12" s="77" t="s">
        <v>15</v>
      </c>
      <c r="B12" s="81"/>
      <c r="C12" s="81"/>
      <c r="D12" s="81"/>
      <c r="E12" s="81"/>
    </row>
    <row r="13" spans="1:5" x14ac:dyDescent="0.25">
      <c r="A13" s="70" t="s">
        <v>22</v>
      </c>
      <c r="B13" s="70"/>
      <c r="C13" s="70"/>
      <c r="D13" s="70"/>
      <c r="E13" s="70"/>
    </row>
    <row r="14" spans="1:5" ht="11.25" customHeight="1" x14ac:dyDescent="0.25">
      <c r="A14" s="77" t="s">
        <v>2</v>
      </c>
      <c r="B14" s="81"/>
      <c r="C14" s="81"/>
      <c r="D14" s="81"/>
      <c r="E14" s="81"/>
    </row>
    <row r="15" spans="1:5" x14ac:dyDescent="0.25">
      <c r="A15" s="70" t="s">
        <v>21</v>
      </c>
      <c r="B15" s="70"/>
      <c r="C15" s="70"/>
      <c r="D15" s="70"/>
      <c r="E15" s="70"/>
    </row>
    <row r="16" spans="1:5" ht="10.5" customHeight="1" x14ac:dyDescent="0.25">
      <c r="A16" s="77" t="s">
        <v>16</v>
      </c>
      <c r="B16" s="81"/>
      <c r="C16" s="81"/>
      <c r="D16" s="81"/>
      <c r="E16" s="81"/>
    </row>
    <row r="17" spans="1:7" ht="30.75" customHeight="1" x14ac:dyDescent="0.25">
      <c r="A17" s="70" t="s">
        <v>37</v>
      </c>
      <c r="B17" s="70"/>
      <c r="C17" s="70"/>
      <c r="D17" s="70"/>
      <c r="E17" s="70"/>
    </row>
    <row r="18" spans="1:7" ht="63.75" customHeight="1" x14ac:dyDescent="0.25">
      <c r="A18" s="70" t="s">
        <v>24</v>
      </c>
      <c r="B18" s="70"/>
      <c r="C18" s="70"/>
      <c r="D18" s="70"/>
      <c r="E18" s="70"/>
    </row>
    <row r="19" spans="1:7" ht="33.75" customHeight="1" x14ac:dyDescent="0.25">
      <c r="A19" s="83" t="s">
        <v>25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9" t="s">
        <v>34</v>
      </c>
      <c r="C22" s="3" t="s">
        <v>4</v>
      </c>
      <c r="D22" s="3">
        <v>9.4700000000000006</v>
      </c>
      <c r="E22" s="8">
        <f>D22*F20*G20</f>
        <v>17938.074000000001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3.6</v>
      </c>
      <c r="E23" s="8">
        <f>D23*F20*G20</f>
        <v>6819.12</v>
      </c>
    </row>
    <row r="24" spans="1:7" ht="60" customHeight="1" x14ac:dyDescent="0.25">
      <c r="A24" s="7" t="s">
        <v>63</v>
      </c>
      <c r="B24" s="9" t="s">
        <v>62</v>
      </c>
      <c r="C24" s="3" t="s">
        <v>4</v>
      </c>
      <c r="D24" s="3"/>
      <c r="E24" s="8">
        <f>798.31*3</f>
        <v>2394.9299999999998</v>
      </c>
    </row>
    <row r="25" spans="1:7" x14ac:dyDescent="0.25">
      <c r="A25" s="7" t="s">
        <v>28</v>
      </c>
      <c r="B25" s="9" t="s">
        <v>62</v>
      </c>
      <c r="C25" s="3" t="s">
        <v>30</v>
      </c>
      <c r="D25" s="3"/>
      <c r="E25" s="8">
        <v>163.83000000000001</v>
      </c>
    </row>
    <row r="26" spans="1:7" x14ac:dyDescent="0.25">
      <c r="A26" s="23" t="s">
        <v>64</v>
      </c>
      <c r="B26" s="9" t="s">
        <v>65</v>
      </c>
      <c r="C26" s="3" t="s">
        <v>30</v>
      </c>
      <c r="D26" s="3">
        <v>2</v>
      </c>
      <c r="E26" s="8">
        <f>D26*218.47</f>
        <v>436.94</v>
      </c>
    </row>
    <row r="27" spans="1:7" ht="30" x14ac:dyDescent="0.25">
      <c r="A27" s="23" t="s">
        <v>69</v>
      </c>
      <c r="B27" s="9" t="s">
        <v>65</v>
      </c>
      <c r="C27" s="3" t="s">
        <v>30</v>
      </c>
      <c r="D27" s="3"/>
      <c r="E27" s="8">
        <v>10130</v>
      </c>
    </row>
    <row r="28" spans="1:7" ht="30" x14ac:dyDescent="0.25">
      <c r="A28" s="23" t="s">
        <v>70</v>
      </c>
      <c r="B28" s="9" t="s">
        <v>68</v>
      </c>
      <c r="C28" s="3" t="s">
        <v>30</v>
      </c>
      <c r="D28" s="3"/>
      <c r="E28" s="8">
        <v>53170.29</v>
      </c>
    </row>
    <row r="29" spans="1:7" ht="30" x14ac:dyDescent="0.25">
      <c r="A29" s="23" t="s">
        <v>66</v>
      </c>
      <c r="B29" s="9" t="s">
        <v>68</v>
      </c>
      <c r="C29" s="3" t="s">
        <v>67</v>
      </c>
      <c r="D29" s="3">
        <v>8</v>
      </c>
      <c r="E29" s="8">
        <f>D29*218.47</f>
        <v>1747.76</v>
      </c>
    </row>
    <row r="30" spans="1:7" x14ac:dyDescent="0.25">
      <c r="A30" s="10" t="s">
        <v>31</v>
      </c>
      <c r="B30" s="11"/>
      <c r="C30" s="12"/>
      <c r="D30" s="12"/>
      <c r="E30" s="13">
        <f>SUM(E22:E29)</f>
        <v>92800.944000000003</v>
      </c>
    </row>
    <row r="32" spans="1:7" ht="37.15" customHeight="1" x14ac:dyDescent="0.25">
      <c r="A32" s="84" t="s">
        <v>71</v>
      </c>
      <c r="B32" s="84"/>
      <c r="C32" s="84"/>
      <c r="D32" s="84"/>
      <c r="E32" s="84"/>
    </row>
    <row r="33" spans="1:5" ht="28.9" customHeight="1" x14ac:dyDescent="0.25">
      <c r="A33" s="70" t="s">
        <v>20</v>
      </c>
      <c r="B33" s="70"/>
      <c r="C33" s="70"/>
      <c r="D33" s="70"/>
      <c r="E33" s="70"/>
    </row>
    <row r="34" spans="1:5" x14ac:dyDescent="0.25">
      <c r="A34" s="70" t="s">
        <v>19</v>
      </c>
      <c r="B34" s="70"/>
      <c r="C34" s="70"/>
      <c r="D34" s="70"/>
      <c r="E34" s="70"/>
    </row>
    <row r="35" spans="1:5" s="14" customFormat="1" ht="31.15" customHeight="1" x14ac:dyDescent="0.25">
      <c r="A35" s="70" t="s">
        <v>32</v>
      </c>
      <c r="B35" s="70"/>
      <c r="C35" s="70"/>
      <c r="D35" s="70"/>
      <c r="E35" s="70"/>
    </row>
    <row r="36" spans="1:5" ht="21.6" customHeight="1" x14ac:dyDescent="0.25">
      <c r="A36" s="82" t="s">
        <v>5</v>
      </c>
      <c r="B36" s="82"/>
      <c r="C36" s="82"/>
      <c r="D36" s="82"/>
      <c r="E36" s="82"/>
    </row>
    <row r="37" spans="1:5" ht="30" customHeight="1" x14ac:dyDescent="0.25">
      <c r="A37" s="70" t="s">
        <v>17</v>
      </c>
      <c r="B37" s="70"/>
      <c r="C37" s="70"/>
      <c r="D37" s="70"/>
      <c r="E37" s="70"/>
    </row>
    <row r="38" spans="1:5" x14ac:dyDescent="0.25">
      <c r="A38" s="85" t="s">
        <v>27</v>
      </c>
      <c r="B38" s="85"/>
      <c r="C38" s="85"/>
      <c r="D38" s="85"/>
      <c r="E38" s="5"/>
    </row>
    <row r="39" spans="1:5" ht="31.5" customHeight="1" x14ac:dyDescent="0.25">
      <c r="B39" s="86" t="s">
        <v>18</v>
      </c>
      <c r="C39" s="86"/>
      <c r="D39" s="86"/>
      <c r="E39" s="6" t="s">
        <v>6</v>
      </c>
    </row>
    <row r="40" spans="1:5" x14ac:dyDescent="0.25">
      <c r="A40" s="33"/>
      <c r="B40" s="33"/>
      <c r="C40" s="33"/>
      <c r="D40" s="33"/>
      <c r="E40" s="33"/>
    </row>
    <row r="41" spans="1:5" x14ac:dyDescent="0.25">
      <c r="A41" s="87" t="s">
        <v>44</v>
      </c>
      <c r="B41" s="87"/>
      <c r="C41" s="87"/>
      <c r="D41" s="87"/>
      <c r="E41" s="5"/>
    </row>
    <row r="42" spans="1:5" x14ac:dyDescent="0.25">
      <c r="B42" s="86" t="s">
        <v>18</v>
      </c>
      <c r="C42" s="86"/>
      <c r="D42" s="86"/>
      <c r="E42" s="6" t="s">
        <v>6</v>
      </c>
    </row>
    <row r="43" spans="1:5" ht="15" customHeight="1" x14ac:dyDescent="0.25">
      <c r="A43" s="17" t="s">
        <v>38</v>
      </c>
    </row>
    <row r="44" spans="1:5" ht="11.25" customHeight="1" x14ac:dyDescent="0.25"/>
    <row r="45" spans="1:5" x14ac:dyDescent="0.25">
      <c r="A45" s="14" t="s">
        <v>33</v>
      </c>
    </row>
    <row r="46" spans="1:5" ht="15" customHeight="1" x14ac:dyDescent="0.25">
      <c r="A46" s="2" t="s">
        <v>43</v>
      </c>
      <c r="B46" s="21">
        <f>'2кв'!B49</f>
        <v>120246.48599999998</v>
      </c>
    </row>
    <row r="47" spans="1:5" ht="17.25" customHeight="1" x14ac:dyDescent="0.25">
      <c r="A47" s="18" t="s">
        <v>61</v>
      </c>
    </row>
    <row r="48" spans="1:5" x14ac:dyDescent="0.25">
      <c r="A48" s="2" t="s">
        <v>35</v>
      </c>
      <c r="B48" s="15">
        <v>37671.199999999997</v>
      </c>
    </row>
    <row r="49" spans="1:2" x14ac:dyDescent="0.25">
      <c r="A49" s="2" t="s">
        <v>46</v>
      </c>
      <c r="B49" s="22">
        <f>100*3</f>
        <v>300</v>
      </c>
    </row>
    <row r="50" spans="1:2" ht="30" x14ac:dyDescent="0.25">
      <c r="A50" s="36" t="s">
        <v>36</v>
      </c>
      <c r="B50" s="15">
        <f>E30</f>
        <v>92800.944000000003</v>
      </c>
    </row>
    <row r="51" spans="1:2" x14ac:dyDescent="0.25">
      <c r="A51" s="16" t="s">
        <v>40</v>
      </c>
      <c r="B51" s="20">
        <f>B46+B48+B49-B50</f>
        <v>65416.741999999984</v>
      </c>
    </row>
  </sheetData>
  <mergeCells count="29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38:D38"/>
    <mergeCell ref="B39:D39"/>
    <mergeCell ref="A41:D41"/>
    <mergeCell ref="B42:D42"/>
    <mergeCell ref="D4:E4"/>
    <mergeCell ref="A32:E32"/>
    <mergeCell ref="A33:E33"/>
    <mergeCell ref="A34:E34"/>
    <mergeCell ref="A35:E35"/>
    <mergeCell ref="A36:E36"/>
    <mergeCell ref="A37:E37"/>
    <mergeCell ref="A15:E15"/>
    <mergeCell ref="A16:E16"/>
    <mergeCell ref="A17:E17"/>
    <mergeCell ref="A18:E18"/>
    <mergeCell ref="A19:E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0" zoomScaleNormal="100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2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72</v>
      </c>
      <c r="B3" s="74"/>
      <c r="C3" s="74"/>
      <c r="D3" s="74"/>
      <c r="E3" s="74"/>
    </row>
    <row r="4" spans="1:5" s="1" customFormat="1" ht="17.25" customHeight="1" x14ac:dyDescent="0.25">
      <c r="A4" s="40" t="s">
        <v>13</v>
      </c>
      <c r="B4" s="4"/>
      <c r="C4" s="4"/>
      <c r="D4" s="75" t="s">
        <v>73</v>
      </c>
      <c r="E4" s="75"/>
    </row>
    <row r="5" spans="1:5" ht="8.25" customHeight="1" x14ac:dyDescent="0.25">
      <c r="A5" s="38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6" t="s">
        <v>23</v>
      </c>
      <c r="B7" s="76"/>
      <c r="C7" s="76"/>
      <c r="D7" s="76"/>
      <c r="E7" s="76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8" t="s">
        <v>41</v>
      </c>
      <c r="B9" s="78"/>
      <c r="C9" s="78"/>
      <c r="D9" s="78"/>
      <c r="E9" s="78"/>
    </row>
    <row r="10" spans="1:5" ht="22.5" customHeight="1" x14ac:dyDescent="0.25">
      <c r="A10" s="79" t="s">
        <v>14</v>
      </c>
      <c r="B10" s="80"/>
      <c r="C10" s="80"/>
      <c r="D10" s="80"/>
      <c r="E10" s="80"/>
    </row>
    <row r="11" spans="1:5" ht="30.75" customHeight="1" x14ac:dyDescent="0.25">
      <c r="A11" s="70" t="s">
        <v>42</v>
      </c>
      <c r="B11" s="70"/>
      <c r="C11" s="70"/>
      <c r="D11" s="70"/>
      <c r="E11" s="70"/>
    </row>
    <row r="12" spans="1:5" x14ac:dyDescent="0.25">
      <c r="A12" s="77" t="s">
        <v>15</v>
      </c>
      <c r="B12" s="81"/>
      <c r="C12" s="81"/>
      <c r="D12" s="81"/>
      <c r="E12" s="81"/>
    </row>
    <row r="13" spans="1:5" x14ac:dyDescent="0.25">
      <c r="A13" s="70" t="s">
        <v>22</v>
      </c>
      <c r="B13" s="70"/>
      <c r="C13" s="70"/>
      <c r="D13" s="70"/>
      <c r="E13" s="70"/>
    </row>
    <row r="14" spans="1:5" ht="11.25" customHeight="1" x14ac:dyDescent="0.25">
      <c r="A14" s="77" t="s">
        <v>2</v>
      </c>
      <c r="B14" s="81"/>
      <c r="C14" s="81"/>
      <c r="D14" s="81"/>
      <c r="E14" s="81"/>
    </row>
    <row r="15" spans="1:5" x14ac:dyDescent="0.25">
      <c r="A15" s="70" t="s">
        <v>21</v>
      </c>
      <c r="B15" s="70"/>
      <c r="C15" s="70"/>
      <c r="D15" s="70"/>
      <c r="E15" s="70"/>
    </row>
    <row r="16" spans="1:5" ht="10.5" customHeight="1" x14ac:dyDescent="0.25">
      <c r="A16" s="77" t="s">
        <v>16</v>
      </c>
      <c r="B16" s="81"/>
      <c r="C16" s="81"/>
      <c r="D16" s="81"/>
      <c r="E16" s="81"/>
    </row>
    <row r="17" spans="1:7" ht="30.75" customHeight="1" x14ac:dyDescent="0.25">
      <c r="A17" s="70" t="s">
        <v>37</v>
      </c>
      <c r="B17" s="70"/>
      <c r="C17" s="70"/>
      <c r="D17" s="70"/>
      <c r="E17" s="70"/>
    </row>
    <row r="18" spans="1:7" ht="63.75" customHeight="1" x14ac:dyDescent="0.25">
      <c r="A18" s="70" t="s">
        <v>24</v>
      </c>
      <c r="B18" s="70"/>
      <c r="C18" s="70"/>
      <c r="D18" s="70"/>
      <c r="E18" s="70"/>
    </row>
    <row r="19" spans="1:7" ht="33.75" customHeight="1" x14ac:dyDescent="0.25">
      <c r="A19" s="83" t="s">
        <v>25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9" t="s">
        <v>34</v>
      </c>
      <c r="C22" s="3" t="s">
        <v>4</v>
      </c>
      <c r="D22" s="3">
        <v>9.4700000000000006</v>
      </c>
      <c r="E22" s="8">
        <f>D22*F20*G20</f>
        <v>17938.074000000001</v>
      </c>
    </row>
    <row r="23" spans="1:7" x14ac:dyDescent="0.25">
      <c r="A23" s="7" t="s">
        <v>39</v>
      </c>
      <c r="B23" s="9" t="s">
        <v>26</v>
      </c>
      <c r="C23" s="3" t="s">
        <v>4</v>
      </c>
      <c r="D23" s="3">
        <v>3.6</v>
      </c>
      <c r="E23" s="8">
        <f>D23*F20*G20</f>
        <v>6819.12</v>
      </c>
    </row>
    <row r="24" spans="1:7" ht="60" customHeight="1" x14ac:dyDescent="0.25">
      <c r="A24" s="7" t="s">
        <v>63</v>
      </c>
      <c r="B24" s="9" t="s">
        <v>74</v>
      </c>
      <c r="C24" s="3" t="s">
        <v>4</v>
      </c>
      <c r="D24" s="3"/>
      <c r="E24" s="8">
        <f>798.31*3</f>
        <v>2394.9299999999998</v>
      </c>
    </row>
    <row r="25" spans="1:7" x14ac:dyDescent="0.25">
      <c r="A25" s="7" t="s">
        <v>28</v>
      </c>
      <c r="B25" s="9" t="s">
        <v>74</v>
      </c>
      <c r="C25" s="3" t="s">
        <v>30</v>
      </c>
      <c r="D25" s="3"/>
      <c r="E25" s="8">
        <v>460.89</v>
      </c>
    </row>
    <row r="26" spans="1:7" x14ac:dyDescent="0.25">
      <c r="A26" s="7" t="s">
        <v>96</v>
      </c>
      <c r="B26" s="9" t="s">
        <v>74</v>
      </c>
      <c r="C26" s="3" t="s">
        <v>30</v>
      </c>
      <c r="D26" s="3"/>
      <c r="E26" s="8">
        <v>3400</v>
      </c>
    </row>
    <row r="27" spans="1:7" x14ac:dyDescent="0.25">
      <c r="A27" s="10" t="s">
        <v>31</v>
      </c>
      <c r="B27" s="11"/>
      <c r="C27" s="12"/>
      <c r="D27" s="12"/>
      <c r="E27" s="13">
        <f>SUM(E22:E26)</f>
        <v>31013.013999999999</v>
      </c>
    </row>
    <row r="29" spans="1:7" ht="37.15" customHeight="1" x14ac:dyDescent="0.25">
      <c r="A29" s="84" t="s">
        <v>97</v>
      </c>
      <c r="B29" s="84"/>
      <c r="C29" s="84"/>
      <c r="D29" s="84"/>
      <c r="E29" s="84"/>
    </row>
    <row r="30" spans="1:7" ht="28.9" customHeight="1" x14ac:dyDescent="0.25">
      <c r="A30" s="70" t="s">
        <v>20</v>
      </c>
      <c r="B30" s="70"/>
      <c r="C30" s="70"/>
      <c r="D30" s="70"/>
      <c r="E30" s="70"/>
    </row>
    <row r="31" spans="1:7" x14ac:dyDescent="0.25">
      <c r="A31" s="70" t="s">
        <v>19</v>
      </c>
      <c r="B31" s="70"/>
      <c r="C31" s="70"/>
      <c r="D31" s="70"/>
      <c r="E31" s="70"/>
    </row>
    <row r="32" spans="1:7" s="14" customFormat="1" ht="31.15" customHeight="1" x14ac:dyDescent="0.25">
      <c r="A32" s="70" t="s">
        <v>32</v>
      </c>
      <c r="B32" s="70"/>
      <c r="C32" s="70"/>
      <c r="D32" s="70"/>
      <c r="E32" s="70"/>
    </row>
    <row r="33" spans="1:5" ht="21.6" customHeight="1" x14ac:dyDescent="0.25">
      <c r="A33" s="82" t="s">
        <v>5</v>
      </c>
      <c r="B33" s="82"/>
      <c r="C33" s="82"/>
      <c r="D33" s="82"/>
      <c r="E33" s="82"/>
    </row>
    <row r="34" spans="1:5" ht="30" customHeight="1" x14ac:dyDescent="0.25">
      <c r="A34" s="70" t="s">
        <v>17</v>
      </c>
      <c r="B34" s="70"/>
      <c r="C34" s="70"/>
      <c r="D34" s="70"/>
      <c r="E34" s="70"/>
    </row>
    <row r="35" spans="1:5" x14ac:dyDescent="0.25">
      <c r="A35" s="85" t="s">
        <v>27</v>
      </c>
      <c r="B35" s="85"/>
      <c r="C35" s="85"/>
      <c r="D35" s="85"/>
      <c r="E35" s="5"/>
    </row>
    <row r="36" spans="1:5" ht="31.5" customHeight="1" x14ac:dyDescent="0.25">
      <c r="B36" s="86" t="s">
        <v>18</v>
      </c>
      <c r="C36" s="86"/>
      <c r="D36" s="86"/>
      <c r="E36" s="6" t="s">
        <v>6</v>
      </c>
    </row>
    <row r="37" spans="1:5" x14ac:dyDescent="0.25">
      <c r="A37" s="37"/>
      <c r="B37" s="37"/>
      <c r="C37" s="37"/>
      <c r="D37" s="37"/>
      <c r="E37" s="37"/>
    </row>
    <row r="38" spans="1:5" x14ac:dyDescent="0.25">
      <c r="A38" s="87" t="s">
        <v>44</v>
      </c>
      <c r="B38" s="87"/>
      <c r="C38" s="87"/>
      <c r="D38" s="87"/>
      <c r="E38" s="5"/>
    </row>
    <row r="39" spans="1:5" x14ac:dyDescent="0.25">
      <c r="B39" s="86" t="s">
        <v>18</v>
      </c>
      <c r="C39" s="86"/>
      <c r="D39" s="86"/>
      <c r="E39" s="6" t="s">
        <v>6</v>
      </c>
    </row>
    <row r="40" spans="1:5" ht="15" customHeight="1" x14ac:dyDescent="0.25">
      <c r="A40" s="17" t="s">
        <v>38</v>
      </c>
    </row>
    <row r="41" spans="1:5" ht="11.25" customHeight="1" x14ac:dyDescent="0.25"/>
    <row r="42" spans="1:5" x14ac:dyDescent="0.25">
      <c r="A42" s="14" t="s">
        <v>33</v>
      </c>
    </row>
    <row r="43" spans="1:5" ht="15" customHeight="1" x14ac:dyDescent="0.25">
      <c r="A43" s="2" t="s">
        <v>43</v>
      </c>
      <c r="B43" s="21">
        <f>'3кв'!B51</f>
        <v>65416.741999999984</v>
      </c>
    </row>
    <row r="44" spans="1:5" ht="17.25" customHeight="1" x14ac:dyDescent="0.25">
      <c r="A44" s="18" t="s">
        <v>61</v>
      </c>
    </row>
    <row r="45" spans="1:5" x14ac:dyDescent="0.25">
      <c r="A45" s="2" t="s">
        <v>35</v>
      </c>
      <c r="B45" s="15">
        <f>38934+10.7</f>
        <v>38944.699999999997</v>
      </c>
    </row>
    <row r="46" spans="1:5" ht="30" x14ac:dyDescent="0.25">
      <c r="A46" s="41" t="s">
        <v>103</v>
      </c>
      <c r="B46" s="69">
        <f>36599.9-'1кв'!B46</f>
        <v>-75395.699999999983</v>
      </c>
    </row>
    <row r="47" spans="1:5" x14ac:dyDescent="0.25">
      <c r="A47" s="2" t="s">
        <v>46</v>
      </c>
      <c r="B47" s="22">
        <f>100*3</f>
        <v>300</v>
      </c>
    </row>
    <row r="48" spans="1:5" ht="30" x14ac:dyDescent="0.25">
      <c r="A48" s="39" t="s">
        <v>36</v>
      </c>
      <c r="B48" s="15">
        <f>E27</f>
        <v>31013.013999999999</v>
      </c>
    </row>
    <row r="49" spans="1:2" x14ac:dyDescent="0.25">
      <c r="A49" s="16" t="s">
        <v>40</v>
      </c>
      <c r="B49" s="20">
        <f>B43+B45+B47+B46-B48</f>
        <v>-1747.2720000000008</v>
      </c>
    </row>
  </sheetData>
  <mergeCells count="29">
    <mergeCell ref="A34:E34"/>
    <mergeCell ref="A35:D35"/>
    <mergeCell ref="B36:D36"/>
    <mergeCell ref="A38:D38"/>
    <mergeCell ref="B39:D39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3" zoomScaleNormal="100" zoomScaleSheetLayoutView="100" workbookViewId="0">
      <selection activeCell="B31" sqref="B31"/>
    </sheetView>
  </sheetViews>
  <sheetFormatPr defaultRowHeight="15" x14ac:dyDescent="0.25"/>
  <cols>
    <col min="1" max="1" width="10.5703125" customWidth="1"/>
    <col min="2" max="2" width="58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9" t="s">
        <v>75</v>
      </c>
      <c r="B1" s="89"/>
      <c r="C1" s="89"/>
      <c r="D1" s="42"/>
    </row>
    <row r="2" spans="1:5" ht="15.75" x14ac:dyDescent="0.25">
      <c r="A2" s="90" t="s">
        <v>76</v>
      </c>
      <c r="B2" s="90"/>
      <c r="C2" s="90"/>
      <c r="D2" s="43"/>
    </row>
    <row r="3" spans="1:5" ht="15.75" x14ac:dyDescent="0.25">
      <c r="A3" s="90" t="s">
        <v>77</v>
      </c>
      <c r="B3" s="90"/>
      <c r="C3" s="90"/>
      <c r="D3" s="43"/>
    </row>
    <row r="4" spans="1:5" ht="15.75" x14ac:dyDescent="0.25">
      <c r="A4" s="89" t="s">
        <v>95</v>
      </c>
      <c r="B4" s="89"/>
      <c r="C4" s="89"/>
      <c r="D4" s="42"/>
    </row>
    <row r="5" spans="1:5" ht="15.75" x14ac:dyDescent="0.25">
      <c r="A5" s="91"/>
      <c r="B5" s="91"/>
      <c r="C5" s="91"/>
      <c r="D5" s="1"/>
    </row>
    <row r="6" spans="1:5" ht="15.75" x14ac:dyDescent="0.25">
      <c r="A6" s="43"/>
      <c r="B6" s="44" t="s">
        <v>78</v>
      </c>
      <c r="C6" s="45">
        <f>'1кв'!B44</f>
        <v>29000.83</v>
      </c>
      <c r="D6" s="46"/>
    </row>
    <row r="7" spans="1:5" ht="15.75" x14ac:dyDescent="0.25">
      <c r="A7" s="43"/>
      <c r="B7" s="44" t="s">
        <v>98</v>
      </c>
      <c r="C7" s="45"/>
      <c r="D7" s="46"/>
    </row>
    <row r="8" spans="1:5" ht="15.75" x14ac:dyDescent="0.25">
      <c r="A8" s="47" t="s">
        <v>79</v>
      </c>
      <c r="B8" s="48" t="s">
        <v>80</v>
      </c>
      <c r="C8" s="49">
        <f>'1кв'!B46+'2кв'!B46+'3кв'!B48+'4кв'!B45+'4кв'!B46</f>
        <v>148595.50000000003</v>
      </c>
      <c r="D8" s="50"/>
    </row>
    <row r="9" spans="1:5" ht="30" x14ac:dyDescent="0.25">
      <c r="A9" s="47"/>
      <c r="B9" s="19" t="s">
        <v>81</v>
      </c>
      <c r="C9" s="49">
        <f>'1кв'!B47+'2кв'!B47+'3кв'!B49+'4кв'!B47</f>
        <v>1200</v>
      </c>
      <c r="D9" s="50"/>
    </row>
    <row r="10" spans="1:5" ht="15.75" x14ac:dyDescent="0.25">
      <c r="A10" s="51"/>
      <c r="B10" s="48" t="s">
        <v>82</v>
      </c>
      <c r="C10" s="52">
        <f>SUM(C8:C9)</f>
        <v>149795.50000000003</v>
      </c>
      <c r="D10" s="46"/>
    </row>
    <row r="11" spans="1:5" ht="15.75" x14ac:dyDescent="0.25">
      <c r="A11" s="1"/>
      <c r="B11" s="88"/>
      <c r="C11" s="88"/>
      <c r="D11" s="53"/>
    </row>
    <row r="12" spans="1:5" ht="15.75" x14ac:dyDescent="0.25">
      <c r="A12" s="54" t="s">
        <v>83</v>
      </c>
      <c r="B12" s="55" t="s">
        <v>84</v>
      </c>
      <c r="C12" s="56">
        <f>'1кв'!E22+'2кв'!E22+'3кв'!E22+'4кв'!E22</f>
        <v>69706.559999999998</v>
      </c>
      <c r="D12" s="53"/>
    </row>
    <row r="13" spans="1:5" ht="15.75" x14ac:dyDescent="0.25">
      <c r="A13" s="1"/>
      <c r="B13" s="7" t="s">
        <v>39</v>
      </c>
      <c r="C13" s="56">
        <f>'1кв'!E23+'2кв'!E23+'3кв'!E23+'4кв'!E23</f>
        <v>26632.452000000001</v>
      </c>
      <c r="D13" s="53"/>
      <c r="E13" s="57"/>
    </row>
    <row r="14" spans="1:5" ht="30" x14ac:dyDescent="0.25">
      <c r="B14" s="7" t="s">
        <v>63</v>
      </c>
      <c r="C14" s="56">
        <f>'1кв'!E24+'2кв'!E24+'3кв'!E24+'4кв'!E24</f>
        <v>8781.41</v>
      </c>
      <c r="D14" s="53"/>
    </row>
    <row r="15" spans="1:5" ht="15.75" x14ac:dyDescent="0.25">
      <c r="A15" s="54"/>
      <c r="B15" s="58" t="s">
        <v>28</v>
      </c>
      <c r="C15" s="56">
        <f>'1кв'!E25+'2кв'!E25+'3кв'!E25+'4кв'!E25</f>
        <v>3226.99</v>
      </c>
      <c r="D15" s="53"/>
    </row>
    <row r="16" spans="1:5" ht="15.75" x14ac:dyDescent="0.25">
      <c r="A16" s="54"/>
      <c r="B16" s="59" t="s">
        <v>102</v>
      </c>
      <c r="C16" s="60">
        <f>16*206.95+10*218.47</f>
        <v>5495.9</v>
      </c>
      <c r="D16" s="53"/>
    </row>
    <row r="17" spans="1:5" ht="15.75" x14ac:dyDescent="0.25">
      <c r="A17" s="54"/>
      <c r="B17" s="61" t="s">
        <v>85</v>
      </c>
      <c r="C17" s="60">
        <f>SUM(C19:C21)</f>
        <v>66700.290000000008</v>
      </c>
      <c r="D17" s="53"/>
    </row>
    <row r="18" spans="1:5" ht="15.75" x14ac:dyDescent="0.25">
      <c r="A18" s="54"/>
      <c r="B18" s="62" t="s">
        <v>86</v>
      </c>
      <c r="C18" s="60"/>
      <c r="D18" s="53"/>
    </row>
    <row r="19" spans="1:5" ht="15.75" x14ac:dyDescent="0.25">
      <c r="A19" s="54"/>
      <c r="B19" s="63" t="s">
        <v>99</v>
      </c>
      <c r="C19" s="60">
        <f>'3кв'!E27</f>
        <v>10130</v>
      </c>
      <c r="D19" s="53"/>
    </row>
    <row r="20" spans="1:5" ht="15.75" x14ac:dyDescent="0.25">
      <c r="A20" s="54"/>
      <c r="B20" s="63" t="s">
        <v>100</v>
      </c>
      <c r="C20" s="60">
        <f>'3кв'!E28</f>
        <v>53170.29</v>
      </c>
      <c r="D20" s="53"/>
    </row>
    <row r="21" spans="1:5" ht="15.75" x14ac:dyDescent="0.25">
      <c r="A21" s="54"/>
      <c r="B21" s="64" t="s">
        <v>101</v>
      </c>
      <c r="C21" s="65">
        <v>3400</v>
      </c>
      <c r="D21" s="53"/>
    </row>
    <row r="22" spans="1:5" ht="15.75" x14ac:dyDescent="0.25">
      <c r="A22" s="1"/>
      <c r="B22" s="66" t="s">
        <v>87</v>
      </c>
      <c r="C22" s="67">
        <f>SUM(C12:C17)</f>
        <v>180543.60200000001</v>
      </c>
      <c r="D22" s="53"/>
      <c r="E22" s="57"/>
    </row>
    <row r="23" spans="1:5" ht="15.75" x14ac:dyDescent="0.25">
      <c r="A23" s="1"/>
      <c r="B23" s="68" t="s">
        <v>88</v>
      </c>
      <c r="C23" s="67">
        <f>C6+C10-C22</f>
        <v>-1747.2719999999972</v>
      </c>
      <c r="D23" s="53"/>
    </row>
    <row r="24" spans="1:5" ht="15.75" x14ac:dyDescent="0.25">
      <c r="A24" s="1"/>
      <c r="B24" s="47"/>
      <c r="C24" s="47"/>
      <c r="D24" s="53"/>
    </row>
    <row r="25" spans="1:5" ht="15.75" x14ac:dyDescent="0.25">
      <c r="A25" s="1"/>
      <c r="B25" s="92" t="s">
        <v>104</v>
      </c>
      <c r="C25" s="92"/>
      <c r="D25" s="53"/>
    </row>
    <row r="26" spans="1:5" ht="15.75" x14ac:dyDescent="0.25">
      <c r="A26" s="1"/>
      <c r="B26" s="92" t="s">
        <v>105</v>
      </c>
      <c r="C26" s="92">
        <v>0</v>
      </c>
      <c r="D26" s="53"/>
    </row>
    <row r="27" spans="1:5" ht="15.75" x14ac:dyDescent="0.25">
      <c r="A27" s="1"/>
      <c r="B27" s="93" t="s">
        <v>106</v>
      </c>
      <c r="C27" s="93">
        <v>1701.1</v>
      </c>
      <c r="D27" s="53"/>
    </row>
    <row r="28" spans="1:5" ht="15.75" x14ac:dyDescent="0.25">
      <c r="A28" s="1"/>
      <c r="B28" s="92" t="s">
        <v>107</v>
      </c>
      <c r="C28" s="92">
        <f>C27-C26</f>
        <v>1701.1</v>
      </c>
      <c r="D28" s="53"/>
    </row>
    <row r="29" spans="1:5" ht="15.75" x14ac:dyDescent="0.25">
      <c r="A29" s="1"/>
      <c r="B29" s="47"/>
      <c r="C29" s="47"/>
      <c r="D29" s="53"/>
    </row>
    <row r="30" spans="1:5" ht="15.75" x14ac:dyDescent="0.25">
      <c r="A30" s="1"/>
      <c r="B30" s="47"/>
      <c r="C30" s="47"/>
      <c r="D30" s="53"/>
    </row>
    <row r="31" spans="1:5" ht="15.75" x14ac:dyDescent="0.25">
      <c r="A31" s="47" t="s">
        <v>89</v>
      </c>
      <c r="C31" s="47"/>
      <c r="D31" s="53"/>
    </row>
    <row r="32" spans="1:5" ht="15.75" x14ac:dyDescent="0.25">
      <c r="A32" s="1"/>
      <c r="B32" s="47"/>
      <c r="C32" s="47"/>
      <c r="D32" s="53"/>
    </row>
    <row r="33" spans="1:4" ht="15.75" x14ac:dyDescent="0.25">
      <c r="A33" s="1"/>
      <c r="B33" s="47"/>
      <c r="C33" s="47"/>
      <c r="D33" s="53"/>
    </row>
    <row r="34" spans="1:4" ht="15.75" x14ac:dyDescent="0.25">
      <c r="A34" s="1" t="s">
        <v>90</v>
      </c>
      <c r="B34" s="47" t="s">
        <v>91</v>
      </c>
      <c r="C34" s="47"/>
      <c r="D34" s="53"/>
    </row>
    <row r="35" spans="1:4" ht="15.75" x14ac:dyDescent="0.25">
      <c r="A35" s="1"/>
      <c r="B35" s="47" t="s">
        <v>92</v>
      </c>
      <c r="C35" s="47"/>
      <c r="D35" s="53"/>
    </row>
    <row r="36" spans="1:4" ht="15.75" x14ac:dyDescent="0.25">
      <c r="A36" s="1"/>
      <c r="B36" s="47" t="s">
        <v>93</v>
      </c>
      <c r="C36" s="47"/>
      <c r="D36" s="53"/>
    </row>
    <row r="37" spans="1:4" ht="15.75" x14ac:dyDescent="0.25">
      <c r="A37" s="1"/>
      <c r="B37" s="47"/>
      <c r="C37" s="47"/>
      <c r="D37" s="53"/>
    </row>
    <row r="38" spans="1:4" ht="15.75" x14ac:dyDescent="0.25">
      <c r="A38" s="1"/>
      <c r="B38" s="47"/>
      <c r="C38" s="47"/>
      <c r="D38" s="53"/>
    </row>
    <row r="39" spans="1:4" ht="15.75" x14ac:dyDescent="0.25">
      <c r="A39" s="1"/>
      <c r="B39" s="47" t="s">
        <v>94</v>
      </c>
      <c r="C39" s="47"/>
      <c r="D39" s="53"/>
    </row>
    <row r="40" spans="1:4" ht="15.75" x14ac:dyDescent="0.25">
      <c r="A40" s="1"/>
      <c r="B40" s="47"/>
      <c r="C40" s="47"/>
      <c r="D40" s="53"/>
    </row>
    <row r="41" spans="1:4" ht="15.75" x14ac:dyDescent="0.25">
      <c r="A41" s="1"/>
      <c r="B41" s="47"/>
      <c r="C41" s="47"/>
      <c r="D41" s="53"/>
    </row>
    <row r="42" spans="1:4" ht="15.75" x14ac:dyDescent="0.25">
      <c r="A42" s="1"/>
      <c r="B42" s="47"/>
      <c r="C42" s="47"/>
      <c r="D42" s="53"/>
    </row>
    <row r="43" spans="1:4" ht="15.75" x14ac:dyDescent="0.25">
      <c r="A43" s="1"/>
      <c r="B43" s="47"/>
      <c r="C43" s="47"/>
      <c r="D43" s="5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21</vt:i4>
      </vt:variant>
    </vt:vector>
  </HeadingPairs>
  <TitlesOfParts>
    <vt:vector size="27" baseType="lpstr">
      <vt:lpstr>1кв</vt:lpstr>
      <vt:lpstr>2кв</vt:lpstr>
      <vt:lpstr>3кв</vt:lpstr>
      <vt:lpstr>4кв</vt:lpstr>
      <vt:lpstr>отчет</vt:lpstr>
      <vt:lpstr>Лист3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2022-03-09T13:25:51Z</dcterms:modified>
</cp:coreProperties>
</file>