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 activeTab="4"/>
  </bookViews>
  <sheets>
    <sheet name="1кв" sheetId="27" r:id="rId1"/>
    <sheet name="2кв" sheetId="28" r:id="rId2"/>
    <sheet name="3кв" sheetId="29" r:id="rId3"/>
    <sheet name="4кв" sheetId="30" r:id="rId4"/>
    <sheet name="отчет" sheetId="31" r:id="rId5"/>
  </sheets>
  <definedNames>
    <definedName name="_xlnm.Print_Area" localSheetId="0">'1кв'!$A$1:$E$51</definedName>
    <definedName name="_xlnm.Print_Area" localSheetId="1">'2кв'!$A$1:$E$58</definedName>
    <definedName name="_xlnm.Print_Area" localSheetId="2">'3кв'!$A$1:$E$52</definedName>
    <definedName name="_xlnm.Print_Area" localSheetId="3">'4кв'!$A$1:$E$53</definedName>
    <definedName name="_xlnm.Print_Area" localSheetId="4">отчет!$A$1:$C$44</definedName>
  </definedNames>
  <calcPr calcId="152511"/>
</workbook>
</file>

<file path=xl/calcChain.xml><?xml version="1.0" encoding="utf-8"?>
<calcChain xmlns="http://schemas.openxmlformats.org/spreadsheetml/2006/main">
  <c r="C39" i="31" l="1"/>
  <c r="C25" i="31"/>
  <c r="C26" i="31"/>
  <c r="D36" i="28"/>
  <c r="B51" i="30"/>
  <c r="C15" i="31"/>
  <c r="C32" i="31"/>
  <c r="E25" i="30"/>
  <c r="B49" i="30"/>
  <c r="E31" i="30"/>
  <c r="E24" i="30"/>
  <c r="E30" i="30"/>
  <c r="E28" i="30"/>
  <c r="C31" i="31" l="1"/>
  <c r="C30" i="31"/>
  <c r="C29" i="31"/>
  <c r="C24" i="31"/>
  <c r="C23" i="31"/>
  <c r="C22" i="31"/>
  <c r="C21" i="31"/>
  <c r="C20" i="31"/>
  <c r="D23" i="31" s="1"/>
  <c r="C19" i="31"/>
  <c r="C18" i="31"/>
  <c r="C14" i="31"/>
  <c r="C13" i="31"/>
  <c r="C16" i="31" s="1"/>
  <c r="C6" i="31"/>
  <c r="C27" i="31" l="1"/>
  <c r="C33" i="31"/>
  <c r="C34" i="31" s="1"/>
  <c r="B47" i="30"/>
  <c r="E22" i="30"/>
  <c r="F19" i="30"/>
  <c r="E21" i="30" s="1"/>
  <c r="B52" i="30" s="1"/>
  <c r="B53" i="30" s="1"/>
  <c r="B52" i="29" l="1"/>
  <c r="B58" i="28"/>
  <c r="E30" i="29" l="1"/>
  <c r="B48" i="29"/>
  <c r="B51" i="29"/>
  <c r="E28" i="29"/>
  <c r="E29" i="29"/>
  <c r="E30" i="28" l="1"/>
  <c r="E32" i="28"/>
  <c r="E33" i="28"/>
  <c r="E34" i="28"/>
  <c r="E29" i="28"/>
  <c r="F19" i="29" l="1"/>
  <c r="E21" i="29" s="1"/>
  <c r="B52" i="28"/>
  <c r="F19" i="28"/>
  <c r="E21" i="28" s="1"/>
  <c r="E22" i="29" l="1"/>
  <c r="E22" i="28"/>
  <c r="B51" i="27"/>
  <c r="D30" i="27"/>
  <c r="E28" i="27"/>
  <c r="E36" i="28" l="1"/>
  <c r="B57" i="28" s="1"/>
  <c r="F19" i="27"/>
  <c r="E22" i="27" s="1"/>
  <c r="B46" i="29" l="1"/>
  <c r="E21" i="27"/>
  <c r="E30" i="27" s="1"/>
  <c r="B50" i="27"/>
</calcChain>
</file>

<file path=xl/sharedStrings.xml><?xml version="1.0" encoding="utf-8"?>
<sst xmlns="http://schemas.openxmlformats.org/spreadsheetml/2006/main" count="355" uniqueCount="123">
  <si>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</si>
  <si>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</si>
  <si>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</si>
  <si>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</si>
  <si>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</si>
  <si>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</si>
  <si>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</si>
  <si>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</si>
  <si>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</si>
  <si>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</si>
  <si>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</si>
  <si>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</si>
  <si>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</si>
  <si>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</si>
  <si>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</si>
  <si>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</si>
  <si>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</si>
  <si>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</si>
  <si>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</si>
  <si>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</si>
  <si>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</si>
  <si>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</si>
  <si>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</si>
  <si>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</si>
  <si>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ул. Свердлова, д. 35/1</t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</si>
  <si>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№35/1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Свердлова</t>
    </r>
  </si>
  <si>
    <t>Стоимость материалов</t>
  </si>
  <si>
    <t>1 квартал</t>
  </si>
  <si>
    <t>руб.</t>
  </si>
  <si>
    <t>Итого расходов:</t>
  </si>
  <si>
    <t>Настоящий Акт составлен в 2-х экземплярах, имеющий одинаковую юридическую силу, по одному для каждой Стороны.</t>
  </si>
  <si>
    <t xml:space="preserve">определена приложением № 9 к договору </t>
  </si>
  <si>
    <t>Информация для собственников:</t>
  </si>
  <si>
    <t>в т.ч. Оплачено</t>
  </si>
  <si>
    <t xml:space="preserve">Итого остаток на конец квартала </t>
  </si>
  <si>
    <t>не жилые помещения</t>
  </si>
  <si>
    <t xml:space="preserve">Расходы по содержанию и тек.ремонту </t>
  </si>
  <si>
    <r>
      <t xml:space="preserve">        1. Исполнителем предъявлены к приемке следующие оказанные на основании договора управления многоквартирным домом   </t>
    </r>
    <r>
      <rPr>
        <u/>
        <sz val="11"/>
        <color theme="1"/>
        <rFont val="Times New Roman"/>
        <family val="1"/>
        <charset val="204"/>
      </rPr>
      <t>№5  от   01.04.2015 г.</t>
    </r>
  </si>
  <si>
    <t>Остаток на начало квартала</t>
  </si>
  <si>
    <t xml:space="preserve">Расходы по управлению МКД </t>
  </si>
  <si>
    <t>Услуги по содержанию многоквартирного дома</t>
  </si>
  <si>
    <r>
      <t xml:space="preserve">именуемый в дальнейшем "Заказчик", в лице </t>
    </r>
    <r>
      <rPr>
        <b/>
        <u/>
        <sz val="11"/>
        <color theme="1"/>
        <rFont val="Times New Roman"/>
        <family val="1"/>
        <charset val="204"/>
      </rPr>
      <t>Красноруцкой Инны Петровны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</si>
  <si>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№25,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___________________</t>
    </r>
  </si>
  <si>
    <t>Заказчик - Собственники МКД, в лице председателя совета МКД  Красноруцкая И.П.</t>
  </si>
  <si>
    <t>горячая вода на СОИ</t>
  </si>
  <si>
    <t>электроэнергия на СОИ</t>
  </si>
  <si>
    <t>водоотведение на СОИ</t>
  </si>
  <si>
    <t>холодная вода на СОИ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</si>
  <si>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</si>
  <si>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Исполнитель - ООО ЖКХ "Локомотив", в лице директора  Бовкун А.А.</t>
  </si>
  <si>
    <t>админ</t>
  </si>
  <si>
    <t>S дома= 2323,7+158,6(не жил.) = 2482,3 м2</t>
  </si>
  <si>
    <t>за 1 квартал 2025 года</t>
  </si>
  <si>
    <t>31.03.2025 г.</t>
  </si>
  <si>
    <t>Ремонт двери в колясочной (кв.36)</t>
  </si>
  <si>
    <t>март</t>
  </si>
  <si>
    <t>ч/ч</t>
  </si>
  <si>
    <t xml:space="preserve">           2. Всего за период с "01" 01 2025 г. по "31" 03 2025 г. выполнено работ (оказано услуг) на общую сумму двести девять тысяч пятьсот пятьдесят пять рублей 06 копеек.</t>
  </si>
  <si>
    <t>Предъявлено населению 216129,1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</si>
  <si>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</si>
  <si>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</si>
  <si>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</si>
  <si>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</si>
  <si>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</si>
  <si>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</si>
  <si>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Окраска МАФ на детской площадке (смета)</t>
  </si>
  <si>
    <t>Ремонт детской площадки (сварочные работы) (кв.29)</t>
  </si>
  <si>
    <t>Частичный ремонт мягкой кровли (кв.20 Маховая)</t>
  </si>
  <si>
    <t>Демонтаж, монтаж водостока на тротуаре (кв.15)</t>
  </si>
  <si>
    <t>Ремонт входной двери ( кв.)</t>
  </si>
  <si>
    <t>Ремонт лавочки (замена доски) (кв.27)</t>
  </si>
  <si>
    <t>апрель</t>
  </si>
  <si>
    <t>май</t>
  </si>
  <si>
    <t>июнь</t>
  </si>
  <si>
    <t>ч/час</t>
  </si>
  <si>
    <t>Устройство укрытий в подвале  (смета)</t>
  </si>
  <si>
    <t>доп.соглашение расходомеры ГВС</t>
  </si>
  <si>
    <t>замена расходомеров ГВС</t>
  </si>
  <si>
    <t xml:space="preserve">           2. Всего за период с "01" 04 2025 г. по "30" 06 2025 г. выполнено работ (оказано услуг) на общую сумму триста пятьдесят восемь тысяч пятьсот двадцать рублей 92 копейки</t>
  </si>
  <si>
    <t xml:space="preserve">Предъявлено населению </t>
  </si>
  <si>
    <t>Замена тройника КНС (кв 16)</t>
  </si>
  <si>
    <t>сентябрь</t>
  </si>
  <si>
    <t>дератизация, дезинсекция</t>
  </si>
  <si>
    <t xml:space="preserve">           2. Всего за период с "01" 07 2025 г. по "30" 09 2025 г. выполнено работ (оказано услуг) на общую сумму двести тридцать тысяч пятьсот двадцать два рубля 77 копеек</t>
  </si>
  <si>
    <t>Предъявлено населению 245447,58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</si>
  <si>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</si>
  <si>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</si>
  <si>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</si>
  <si>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</si>
  <si>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Свердлова, д. 35/1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</si>
  <si>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</si>
  <si>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</si>
  <si>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</si>
  <si>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</si>
  <si>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>Оплачено за не жилые помещения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</si>
  <si>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</si>
  <si>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</si>
  <si>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</si>
  <si>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</si>
  <si>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</si>
  <si>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</si>
  <si>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</si>
  <si>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</si>
  <si>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</si>
  <si>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</si>
  <si>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 г.</t>
  </si>
  <si>
    <t>Замена запорной арматуры на отоплении (смета)</t>
  </si>
  <si>
    <t>Замена стояка ГВС из подвала в кв.11 (кв.13)</t>
  </si>
  <si>
    <t>ноябрь</t>
  </si>
  <si>
    <t>Начислено всего 925658,49</t>
  </si>
  <si>
    <t>Предъявлено населению 265534,07</t>
  </si>
  <si>
    <t xml:space="preserve">           2. Всего за период с "01" 10  2025 г. по "31" 12  2025 г.выполнено работ (оказано услуг) на общую сумму двести двести шестьдесят олдна тысяча двести восемьдесят три рубля 10 копеек</t>
  </si>
  <si>
    <t>Непредвиденные работы 45  ч/ч</t>
  </si>
  <si>
    <t>Оплачено по доп.соглашению расходомеры ГВС</t>
  </si>
  <si>
    <t>Задолженность населения по оплате на 01.01.2025г.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</si>
  <si>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</si>
  <si>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</si>
  <si>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</si>
  <si>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</si>
  <si>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>* холодная вода на СОИ - 0</t>
  </si>
  <si>
    <t>* горячая вода на СОИ - 52706,5</t>
  </si>
  <si>
    <t>* водоотведение на СОИ- 10719,2</t>
  </si>
  <si>
    <t>* электроэнергия на СОИ- 20542,17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</si>
</sst>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\-??_р_._-;_-@_-"/>
    <numFmt numFmtId="165" formatCode="[$-419]General"/>
    <numFmt numFmtId="166" formatCode="#,##0.00\ _₽"/>
    <numFmt numFmtId="167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10.5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164" fontId="13" fillId="0" borderId="0" applyFill="0" applyBorder="0" applyAlignment="0" applyProtection="0"/>
    <xf numFmtId="165" fontId="14" fillId="0" borderId="0"/>
    <xf numFmtId="0" fontId="13" fillId="0" borderId="0"/>
  </cellStyleXfs>
  <cellXfs count="10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43" fontId="4" fillId="0" borderId="0" xfId="1" applyFont="1"/>
    <xf numFmtId="0" fontId="12" fillId="0" borderId="0" xfId="0" applyFont="1"/>
    <xf numFmtId="43" fontId="4" fillId="0" borderId="0" xfId="0" applyNumberFormat="1" applyFont="1"/>
    <xf numFmtId="39" fontId="7" fillId="0" borderId="0" xfId="1" applyNumberFormat="1" applyFont="1"/>
    <xf numFmtId="39" fontId="4" fillId="0" borderId="1" xfId="1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43" fontId="4" fillId="2" borderId="0" xfId="1" applyFont="1" applyFill="1"/>
    <xf numFmtId="0" fontId="1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0" xfId="0" applyFont="1" applyAlignment="1"/>
    <xf numFmtId="0" fontId="10" fillId="3" borderId="1" xfId="0" applyFont="1" applyFill="1" applyBorder="1" applyAlignment="1">
      <alignment horizontal="center"/>
    </xf>
    <xf numFmtId="0" fontId="5" fillId="0" borderId="0" xfId="0" applyFont="1" applyAlignment="1">
      <alignment horizontal="right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/>
    <xf numFmtId="0" fontId="16" fillId="0" borderId="0" xfId="0" applyFont="1"/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10" fillId="0" borderId="3" xfId="0" applyFont="1" applyFill="1" applyBorder="1" applyAlignment="1">
      <alignment wrapText="1"/>
    </xf>
    <xf numFmtId="0" fontId="10" fillId="0" borderId="3" xfId="0" applyFont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right" wrapText="1"/>
    </xf>
    <xf numFmtId="0" fontId="17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7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7" fontId="3" fillId="0" borderId="0" xfId="1" applyNumberFormat="1" applyFont="1" applyBorder="1"/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43" fontId="3" fillId="0" borderId="0" xfId="0" applyNumberFormat="1" applyFont="1"/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43" fontId="3" fillId="0" borderId="1" xfId="1" applyFont="1" applyBorder="1" applyAlignment="1">
      <alignment horizontal="center"/>
    </xf>
    <xf numFmtId="0" fontId="18" fillId="0" borderId="1" xfId="0" applyFont="1" applyBorder="1" applyAlignment="1">
      <alignment wrapText="1"/>
    </xf>
    <xf numFmtId="43" fontId="3" fillId="2" borderId="1" xfId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167" fontId="8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" fontId="4" fillId="0" borderId="0" xfId="0" applyNumberFormat="1" applyFont="1"/>
    <xf numFmtId="0" fontId="4" fillId="0" borderId="0" xfId="0" applyFont="1" applyAlignment="1">
      <alignment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39" fontId="4" fillId="0" borderId="0" xfId="0" applyNumberFormat="1" applyFont="1"/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</cellXfs>
  <cellStyles count="6">
    <cellStyle name="Excel Built-in Normal" xfId="4"/>
    <cellStyle name="Обычный" xfId="0" builtinId="0"/>
    <cellStyle name="Обычный 2" xfId="2"/>
    <cellStyle name="Обычный 3" xfId="5"/>
    <cellStyle name="Финансовый" xfId="1" builtinId="3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view="pageBreakPreview" topLeftCell="A19" zoomScaleSheetLayoutView="100" workbookViewId="0">
      <selection activeCell="B49" sqref="B49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8.28515625" style="2" customWidth="1"/>
    <col min="7" max="16384" width="9.140625" style="2"/>
  </cols>
  <sheetData>
    <row r="1" spans="1:5" ht="15.75" x14ac:dyDescent="0.25">
      <c r="A1" s="88" t="s">
        <v>11</v>
      </c>
      <c r="B1" s="88"/>
      <c r="C1" s="88"/>
      <c r="D1" s="88"/>
      <c r="E1" s="88"/>
    </row>
    <row r="2" spans="1:5" ht="31.5" customHeight="1" x14ac:dyDescent="0.25">
      <c r="A2" s="89" t="s">
        <v>12</v>
      </c>
      <c r="B2" s="90"/>
      <c r="C2" s="90"/>
      <c r="D2" s="90"/>
      <c r="E2" s="90"/>
    </row>
    <row r="3" spans="1:5" x14ac:dyDescent="0.25">
      <c r="A3" s="91" t="s">
        <v>52</v>
      </c>
      <c r="B3" s="91"/>
      <c r="C3" s="91"/>
      <c r="D3" s="91"/>
      <c r="E3" s="91"/>
    </row>
    <row r="4" spans="1:5" s="1" customFormat="1" ht="15.75" x14ac:dyDescent="0.25">
      <c r="A4" s="23" t="s">
        <v>13</v>
      </c>
      <c r="B4" s="24"/>
      <c r="C4" s="24"/>
      <c r="D4" s="23"/>
      <c r="E4" s="26" t="s">
        <v>53</v>
      </c>
    </row>
    <row r="5" spans="1:5" x14ac:dyDescent="0.25">
      <c r="A5" s="81" t="s">
        <v>0</v>
      </c>
      <c r="B5" s="81"/>
      <c r="C5" s="81"/>
      <c r="D5" s="81"/>
      <c r="E5" s="81"/>
    </row>
    <row r="6" spans="1:5" x14ac:dyDescent="0.25">
      <c r="A6" s="92" t="s">
        <v>24</v>
      </c>
      <c r="B6" s="92"/>
      <c r="C6" s="92"/>
      <c r="D6" s="92"/>
      <c r="E6" s="92"/>
    </row>
    <row r="7" spans="1:5" x14ac:dyDescent="0.25">
      <c r="A7" s="86" t="s">
        <v>1</v>
      </c>
      <c r="B7" s="86"/>
      <c r="C7" s="86"/>
      <c r="D7" s="86"/>
      <c r="E7" s="86"/>
    </row>
    <row r="8" spans="1:5" x14ac:dyDescent="0.25">
      <c r="A8" s="81" t="s">
        <v>41</v>
      </c>
      <c r="B8" s="81"/>
      <c r="C8" s="81"/>
      <c r="D8" s="81"/>
      <c r="E8" s="81"/>
    </row>
    <row r="9" spans="1:5" ht="25.5" customHeight="1" x14ac:dyDescent="0.25">
      <c r="A9" s="84" t="s">
        <v>14</v>
      </c>
      <c r="B9" s="85"/>
      <c r="C9" s="85"/>
      <c r="D9" s="85"/>
      <c r="E9" s="85"/>
    </row>
    <row r="10" spans="1:5" ht="31.5" customHeight="1" x14ac:dyDescent="0.25">
      <c r="A10" s="81" t="s">
        <v>42</v>
      </c>
      <c r="B10" s="81"/>
      <c r="C10" s="81"/>
      <c r="D10" s="81"/>
      <c r="E10" s="81"/>
    </row>
    <row r="11" spans="1:5" x14ac:dyDescent="0.25">
      <c r="A11" s="86" t="s">
        <v>15</v>
      </c>
      <c r="B11" s="87"/>
      <c r="C11" s="87"/>
      <c r="D11" s="87"/>
      <c r="E11" s="87"/>
    </row>
    <row r="12" spans="1:5" x14ac:dyDescent="0.25">
      <c r="A12" s="81" t="s">
        <v>22</v>
      </c>
      <c r="B12" s="81"/>
      <c r="C12" s="81"/>
      <c r="D12" s="81"/>
      <c r="E12" s="81"/>
    </row>
    <row r="13" spans="1:5" ht="11.25" customHeight="1" x14ac:dyDescent="0.25">
      <c r="A13" s="86" t="s">
        <v>2</v>
      </c>
      <c r="B13" s="87"/>
      <c r="C13" s="87"/>
      <c r="D13" s="87"/>
      <c r="E13" s="87"/>
    </row>
    <row r="14" spans="1:5" x14ac:dyDescent="0.25">
      <c r="A14" s="81" t="s">
        <v>48</v>
      </c>
      <c r="B14" s="81"/>
      <c r="C14" s="81"/>
      <c r="D14" s="81"/>
      <c r="E14" s="81"/>
    </row>
    <row r="15" spans="1:5" ht="10.5" customHeight="1" x14ac:dyDescent="0.25">
      <c r="A15" s="86" t="s">
        <v>16</v>
      </c>
      <c r="B15" s="87"/>
      <c r="C15" s="87"/>
      <c r="D15" s="87"/>
      <c r="E15" s="87"/>
    </row>
    <row r="16" spans="1:5" ht="30.75" customHeight="1" x14ac:dyDescent="0.25">
      <c r="A16" s="81" t="s">
        <v>17</v>
      </c>
      <c r="B16" s="81"/>
      <c r="C16" s="81"/>
      <c r="D16" s="81"/>
      <c r="E16" s="81"/>
    </row>
    <row r="17" spans="1:7" ht="27" customHeight="1" x14ac:dyDescent="0.25">
      <c r="A17" s="81" t="s">
        <v>37</v>
      </c>
      <c r="B17" s="81"/>
      <c r="C17" s="81"/>
      <c r="D17" s="81"/>
      <c r="E17" s="81"/>
    </row>
    <row r="18" spans="1:7" ht="33.75" customHeight="1" x14ac:dyDescent="0.25">
      <c r="A18" s="83" t="s">
        <v>25</v>
      </c>
      <c r="B18" s="83"/>
      <c r="C18" s="83"/>
      <c r="D18" s="83"/>
      <c r="E18" s="83"/>
    </row>
    <row r="19" spans="1:7" x14ac:dyDescent="0.25">
      <c r="A19" s="83"/>
      <c r="B19" s="83"/>
      <c r="C19" s="83"/>
      <c r="D19" s="83"/>
      <c r="E19" s="83"/>
      <c r="F19" s="2">
        <f>158.6+2323.7</f>
        <v>2482.2999999999997</v>
      </c>
      <c r="G19" s="2">
        <v>3</v>
      </c>
    </row>
    <row r="20" spans="1:7" ht="135" x14ac:dyDescent="0.25">
      <c r="A20" s="3" t="s">
        <v>7</v>
      </c>
      <c r="B20" s="19" t="s">
        <v>10</v>
      </c>
      <c r="C20" s="3" t="s">
        <v>3</v>
      </c>
      <c r="D20" s="3" t="s">
        <v>9</v>
      </c>
      <c r="E20" s="3" t="s">
        <v>8</v>
      </c>
    </row>
    <row r="21" spans="1:7" ht="38.25" x14ac:dyDescent="0.25">
      <c r="A21" s="18" t="s">
        <v>40</v>
      </c>
      <c r="B21" s="7" t="s">
        <v>31</v>
      </c>
      <c r="C21" s="3" t="s">
        <v>4</v>
      </c>
      <c r="D21" s="19">
        <v>18.7</v>
      </c>
      <c r="E21" s="6">
        <f>D21*F19*G19</f>
        <v>139257.02999999997</v>
      </c>
    </row>
    <row r="22" spans="1:7" x14ac:dyDescent="0.25">
      <c r="A22" s="5" t="s">
        <v>39</v>
      </c>
      <c r="B22" s="7" t="s">
        <v>23</v>
      </c>
      <c r="C22" s="3" t="s">
        <v>4</v>
      </c>
      <c r="D22" s="27">
        <v>6.51</v>
      </c>
      <c r="E22" s="6">
        <f>D22*F19*G19</f>
        <v>48479.318999999989</v>
      </c>
      <c r="G22" s="15"/>
    </row>
    <row r="23" spans="1:7" ht="15.75" x14ac:dyDescent="0.25">
      <c r="A23" s="28" t="s">
        <v>44</v>
      </c>
      <c r="B23" s="7" t="s">
        <v>27</v>
      </c>
      <c r="C23" s="3" t="s">
        <v>28</v>
      </c>
      <c r="D23" s="19"/>
      <c r="E23" s="17">
        <v>12230.88</v>
      </c>
    </row>
    <row r="24" spans="1:7" x14ac:dyDescent="0.25">
      <c r="A24" s="5" t="s">
        <v>45</v>
      </c>
      <c r="B24" s="7" t="s">
        <v>27</v>
      </c>
      <c r="C24" s="3" t="s">
        <v>28</v>
      </c>
      <c r="D24" s="19"/>
      <c r="E24" s="6">
        <v>4389.91</v>
      </c>
    </row>
    <row r="25" spans="1:7" x14ac:dyDescent="0.25">
      <c r="A25" s="5" t="s">
        <v>46</v>
      </c>
      <c r="B25" s="7" t="s">
        <v>27</v>
      </c>
      <c r="C25" s="3" t="s">
        <v>28</v>
      </c>
      <c r="D25" s="19"/>
      <c r="E25" s="6">
        <v>2337.84</v>
      </c>
    </row>
    <row r="26" spans="1:7" x14ac:dyDescent="0.25">
      <c r="A26" s="5" t="s">
        <v>47</v>
      </c>
      <c r="B26" s="7" t="s">
        <v>27</v>
      </c>
      <c r="C26" s="3" t="s">
        <v>28</v>
      </c>
      <c r="D26" s="19"/>
      <c r="E26" s="6">
        <v>0</v>
      </c>
    </row>
    <row r="27" spans="1:7" x14ac:dyDescent="0.25">
      <c r="A27" s="5" t="s">
        <v>26</v>
      </c>
      <c r="B27" s="7" t="s">
        <v>27</v>
      </c>
      <c r="C27" s="3" t="s">
        <v>28</v>
      </c>
      <c r="D27" s="19"/>
      <c r="E27" s="6">
        <v>190</v>
      </c>
    </row>
    <row r="28" spans="1:7" ht="30" x14ac:dyDescent="0.25">
      <c r="A28" s="5" t="s">
        <v>54</v>
      </c>
      <c r="B28" s="7" t="s">
        <v>55</v>
      </c>
      <c r="C28" s="3" t="s">
        <v>56</v>
      </c>
      <c r="D28" s="33">
        <v>8</v>
      </c>
      <c r="E28" s="34">
        <f>D28*333.76</f>
        <v>2670.08</v>
      </c>
    </row>
    <row r="29" spans="1:7" x14ac:dyDescent="0.25">
      <c r="A29" s="20"/>
      <c r="B29" s="7"/>
      <c r="C29" s="22"/>
      <c r="D29" s="25"/>
      <c r="E29" s="6"/>
    </row>
    <row r="30" spans="1:7" s="12" customFormat="1" ht="14.25" x14ac:dyDescent="0.2">
      <c r="A30" s="8" t="s">
        <v>29</v>
      </c>
      <c r="B30" s="9"/>
      <c r="C30" s="10"/>
      <c r="D30" s="10">
        <f>SUM(D28:D29)</f>
        <v>8</v>
      </c>
      <c r="E30" s="11">
        <f>SUM(E21:E29)</f>
        <v>209555.05899999995</v>
      </c>
    </row>
    <row r="32" spans="1:7" ht="30.75" customHeight="1" x14ac:dyDescent="0.25">
      <c r="A32" s="80" t="s">
        <v>57</v>
      </c>
      <c r="B32" s="80"/>
      <c r="C32" s="80"/>
      <c r="D32" s="80"/>
      <c r="E32" s="80"/>
    </row>
    <row r="33" spans="1:5" ht="30.75" customHeight="1" x14ac:dyDescent="0.25">
      <c r="A33" s="81" t="s">
        <v>21</v>
      </c>
      <c r="B33" s="81"/>
      <c r="C33" s="81"/>
      <c r="D33" s="81"/>
      <c r="E33" s="81"/>
    </row>
    <row r="34" spans="1:5" x14ac:dyDescent="0.25">
      <c r="A34" s="81" t="s">
        <v>20</v>
      </c>
      <c r="B34" s="81"/>
      <c r="C34" s="81"/>
      <c r="D34" s="81"/>
      <c r="E34" s="81"/>
    </row>
    <row r="35" spans="1:5" ht="30.75" customHeight="1" x14ac:dyDescent="0.25">
      <c r="A35" s="81" t="s">
        <v>30</v>
      </c>
      <c r="B35" s="81"/>
      <c r="C35" s="81"/>
      <c r="D35" s="81"/>
      <c r="E35" s="81"/>
    </row>
    <row r="36" spans="1:5" ht="30.75" customHeight="1" x14ac:dyDescent="0.25">
      <c r="A36" s="30"/>
      <c r="B36" s="30"/>
      <c r="C36" s="30"/>
      <c r="D36" s="30"/>
      <c r="E36" s="30"/>
    </row>
    <row r="37" spans="1:5" x14ac:dyDescent="0.25">
      <c r="A37" s="82" t="s">
        <v>5</v>
      </c>
      <c r="B37" s="82"/>
      <c r="C37" s="82"/>
      <c r="D37" s="82"/>
      <c r="E37" s="82"/>
    </row>
    <row r="38" spans="1:5" x14ac:dyDescent="0.25">
      <c r="A38" s="81" t="s">
        <v>18</v>
      </c>
      <c r="B38" s="81"/>
      <c r="C38" s="81"/>
      <c r="D38" s="81"/>
      <c r="E38" s="81"/>
    </row>
    <row r="39" spans="1:5" x14ac:dyDescent="0.25">
      <c r="A39" s="78" t="s">
        <v>49</v>
      </c>
      <c r="B39" s="78"/>
      <c r="C39" s="78"/>
      <c r="D39" s="78"/>
      <c r="E39" s="78"/>
    </row>
    <row r="40" spans="1:5" x14ac:dyDescent="0.25">
      <c r="B40" s="79" t="s">
        <v>19</v>
      </c>
      <c r="C40" s="79"/>
      <c r="D40" s="79"/>
      <c r="E40" s="4" t="s">
        <v>6</v>
      </c>
    </row>
    <row r="41" spans="1:5" x14ac:dyDescent="0.25">
      <c r="A41" s="31"/>
      <c r="B41" s="31"/>
      <c r="C41" s="31"/>
      <c r="D41" s="31"/>
      <c r="E41" s="31"/>
    </row>
    <row r="42" spans="1:5" x14ac:dyDescent="0.25">
      <c r="A42" s="78" t="s">
        <v>43</v>
      </c>
      <c r="B42" s="78"/>
      <c r="C42" s="78"/>
      <c r="D42" s="78"/>
      <c r="E42" s="78"/>
    </row>
    <row r="43" spans="1:5" x14ac:dyDescent="0.25">
      <c r="B43" s="79" t="s">
        <v>19</v>
      </c>
      <c r="C43" s="79"/>
      <c r="D43" s="79"/>
      <c r="E43" s="4" t="s">
        <v>6</v>
      </c>
    </row>
    <row r="44" spans="1:5" x14ac:dyDescent="0.25">
      <c r="A44" s="29" t="s">
        <v>51</v>
      </c>
    </row>
    <row r="45" spans="1:5" x14ac:dyDescent="0.25">
      <c r="A45" s="12" t="s">
        <v>32</v>
      </c>
    </row>
    <row r="46" spans="1:5" x14ac:dyDescent="0.25">
      <c r="A46" s="2" t="s">
        <v>38</v>
      </c>
      <c r="B46" s="16">
        <v>-52320.51</v>
      </c>
    </row>
    <row r="47" spans="1:5" x14ac:dyDescent="0.25">
      <c r="A47" s="2" t="s">
        <v>58</v>
      </c>
      <c r="B47" s="13"/>
    </row>
    <row r="48" spans="1:5" x14ac:dyDescent="0.25">
      <c r="A48" s="2" t="s">
        <v>33</v>
      </c>
      <c r="B48" s="13">
        <v>217385.1</v>
      </c>
    </row>
    <row r="49" spans="1:7" x14ac:dyDescent="0.25">
      <c r="A49" s="2" t="s">
        <v>35</v>
      </c>
      <c r="B49" s="21">
        <v>13622.16</v>
      </c>
      <c r="G49" s="2" t="s">
        <v>50</v>
      </c>
    </row>
    <row r="50" spans="1:7" ht="30" x14ac:dyDescent="0.25">
      <c r="A50" s="32" t="s">
        <v>36</v>
      </c>
      <c r="B50" s="13">
        <f>E30</f>
        <v>209555.05899999995</v>
      </c>
    </row>
    <row r="51" spans="1:7" x14ac:dyDescent="0.25">
      <c r="A51" s="14" t="s">
        <v>34</v>
      </c>
      <c r="B51" s="16">
        <f>B46+B48+B49-B50</f>
        <v>-30868.30899999995</v>
      </c>
    </row>
    <row r="53" spans="1:7" x14ac:dyDescent="0.25">
      <c r="B53" s="2">
        <v>-52320.51</v>
      </c>
    </row>
  </sheetData>
  <mergeCells count="28">
    <mergeCell ref="A7:E7"/>
    <mergeCell ref="A1:E1"/>
    <mergeCell ref="A2:E2"/>
    <mergeCell ref="A3:E3"/>
    <mergeCell ref="A5:E5"/>
    <mergeCell ref="A6:E6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39:E39"/>
    <mergeCell ref="B40:D40"/>
    <mergeCell ref="A42:E42"/>
    <mergeCell ref="B43:D43"/>
    <mergeCell ref="A32:E32"/>
    <mergeCell ref="A33:E33"/>
    <mergeCell ref="A34:E34"/>
    <mergeCell ref="A35:E35"/>
    <mergeCell ref="A37:E37"/>
    <mergeCell ref="A38:E38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view="pageBreakPreview" topLeftCell="A25" zoomScaleSheetLayoutView="100" workbookViewId="0">
      <selection activeCell="D37" sqref="D37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8.28515625" style="2" customWidth="1"/>
    <col min="7" max="16384" width="9.140625" style="2"/>
  </cols>
  <sheetData>
    <row r="1" spans="1:5" ht="15.75" x14ac:dyDescent="0.25">
      <c r="A1" s="88" t="s">
        <v>11</v>
      </c>
      <c r="B1" s="88"/>
      <c r="C1" s="88"/>
      <c r="D1" s="88"/>
      <c r="E1" s="88"/>
    </row>
    <row r="2" spans="1:5" ht="31.5" customHeight="1" x14ac:dyDescent="0.25">
      <c r="A2" s="89" t="s">
        <v>12</v>
      </c>
      <c r="B2" s="90"/>
      <c r="C2" s="90"/>
      <c r="D2" s="90"/>
      <c r="E2" s="90"/>
    </row>
    <row r="3" spans="1:5" x14ac:dyDescent="0.25">
      <c r="A3" s="91" t="s">
        <v>59</v>
      </c>
      <c r="B3" s="91"/>
      <c r="C3" s="91"/>
      <c r="D3" s="91"/>
      <c r="E3" s="91"/>
    </row>
    <row r="4" spans="1:5" s="1" customFormat="1" ht="15.75" x14ac:dyDescent="0.25">
      <c r="A4" s="23" t="s">
        <v>13</v>
      </c>
      <c r="B4" s="24"/>
      <c r="C4" s="24"/>
      <c r="D4" s="23"/>
      <c r="E4" s="26" t="s">
        <v>60</v>
      </c>
    </row>
    <row r="5" spans="1:5" x14ac:dyDescent="0.25">
      <c r="A5" s="81" t="s">
        <v>0</v>
      </c>
      <c r="B5" s="81"/>
      <c r="C5" s="81"/>
      <c r="D5" s="81"/>
      <c r="E5" s="81"/>
    </row>
    <row r="6" spans="1:5" x14ac:dyDescent="0.25">
      <c r="A6" s="92" t="s">
        <v>24</v>
      </c>
      <c r="B6" s="92"/>
      <c r="C6" s="92"/>
      <c r="D6" s="92"/>
      <c r="E6" s="92"/>
    </row>
    <row r="7" spans="1:5" x14ac:dyDescent="0.25">
      <c r="A7" s="86" t="s">
        <v>1</v>
      </c>
      <c r="B7" s="86"/>
      <c r="C7" s="86"/>
      <c r="D7" s="86"/>
      <c r="E7" s="86"/>
    </row>
    <row r="8" spans="1:5" x14ac:dyDescent="0.25">
      <c r="A8" s="81" t="s">
        <v>41</v>
      </c>
      <c r="B8" s="81"/>
      <c r="C8" s="81"/>
      <c r="D8" s="81"/>
      <c r="E8" s="81"/>
    </row>
    <row r="9" spans="1:5" ht="25.5" customHeight="1" x14ac:dyDescent="0.25">
      <c r="A9" s="84" t="s">
        <v>14</v>
      </c>
      <c r="B9" s="85"/>
      <c r="C9" s="85"/>
      <c r="D9" s="85"/>
      <c r="E9" s="85"/>
    </row>
    <row r="10" spans="1:5" ht="31.5" customHeight="1" x14ac:dyDescent="0.25">
      <c r="A10" s="81" t="s">
        <v>42</v>
      </c>
      <c r="B10" s="81"/>
      <c r="C10" s="81"/>
      <c r="D10" s="81"/>
      <c r="E10" s="81"/>
    </row>
    <row r="11" spans="1:5" x14ac:dyDescent="0.25">
      <c r="A11" s="86" t="s">
        <v>15</v>
      </c>
      <c r="B11" s="87"/>
      <c r="C11" s="87"/>
      <c r="D11" s="87"/>
      <c r="E11" s="87"/>
    </row>
    <row r="12" spans="1:5" x14ac:dyDescent="0.25">
      <c r="A12" s="81" t="s">
        <v>22</v>
      </c>
      <c r="B12" s="81"/>
      <c r="C12" s="81"/>
      <c r="D12" s="81"/>
      <c r="E12" s="81"/>
    </row>
    <row r="13" spans="1:5" ht="11.25" customHeight="1" x14ac:dyDescent="0.25">
      <c r="A13" s="86" t="s">
        <v>2</v>
      </c>
      <c r="B13" s="87"/>
      <c r="C13" s="87"/>
      <c r="D13" s="87"/>
      <c r="E13" s="87"/>
    </row>
    <row r="14" spans="1:5" x14ac:dyDescent="0.25">
      <c r="A14" s="81" t="s">
        <v>48</v>
      </c>
      <c r="B14" s="81"/>
      <c r="C14" s="81"/>
      <c r="D14" s="81"/>
      <c r="E14" s="81"/>
    </row>
    <row r="15" spans="1:5" ht="10.5" customHeight="1" x14ac:dyDescent="0.25">
      <c r="A15" s="86" t="s">
        <v>16</v>
      </c>
      <c r="B15" s="87"/>
      <c r="C15" s="87"/>
      <c r="D15" s="87"/>
      <c r="E15" s="87"/>
    </row>
    <row r="16" spans="1:5" ht="30.75" customHeight="1" x14ac:dyDescent="0.25">
      <c r="A16" s="81" t="s">
        <v>17</v>
      </c>
      <c r="B16" s="81"/>
      <c r="C16" s="81"/>
      <c r="D16" s="81"/>
      <c r="E16" s="81"/>
    </row>
    <row r="17" spans="1:7" ht="27" customHeight="1" x14ac:dyDescent="0.25">
      <c r="A17" s="81" t="s">
        <v>37</v>
      </c>
      <c r="B17" s="81"/>
      <c r="C17" s="81"/>
      <c r="D17" s="81"/>
      <c r="E17" s="81"/>
    </row>
    <row r="18" spans="1:7" ht="33.75" customHeight="1" x14ac:dyDescent="0.25">
      <c r="A18" s="83" t="s">
        <v>25</v>
      </c>
      <c r="B18" s="83"/>
      <c r="C18" s="83"/>
      <c r="D18" s="83"/>
      <c r="E18" s="83"/>
    </row>
    <row r="19" spans="1:7" x14ac:dyDescent="0.25">
      <c r="A19" s="83"/>
      <c r="B19" s="83"/>
      <c r="C19" s="83"/>
      <c r="D19" s="83"/>
      <c r="E19" s="83"/>
      <c r="F19" s="2">
        <f>158.6+2323.7</f>
        <v>2482.2999999999997</v>
      </c>
      <c r="G19" s="2">
        <v>3</v>
      </c>
    </row>
    <row r="20" spans="1:7" ht="135" x14ac:dyDescent="0.25">
      <c r="A20" s="3" t="s">
        <v>7</v>
      </c>
      <c r="B20" s="19" t="s">
        <v>10</v>
      </c>
      <c r="C20" s="3" t="s">
        <v>3</v>
      </c>
      <c r="D20" s="3" t="s">
        <v>9</v>
      </c>
      <c r="E20" s="3" t="s">
        <v>8</v>
      </c>
    </row>
    <row r="21" spans="1:7" ht="38.25" x14ac:dyDescent="0.25">
      <c r="A21" s="18" t="s">
        <v>40</v>
      </c>
      <c r="B21" s="7" t="s">
        <v>31</v>
      </c>
      <c r="C21" s="3" t="s">
        <v>4</v>
      </c>
      <c r="D21" s="19">
        <v>18.7</v>
      </c>
      <c r="E21" s="6">
        <f>D21*F19*G19</f>
        <v>139257.02999999997</v>
      </c>
    </row>
    <row r="22" spans="1:7" x14ac:dyDescent="0.25">
      <c r="A22" s="5" t="s">
        <v>39</v>
      </c>
      <c r="B22" s="7" t="s">
        <v>23</v>
      </c>
      <c r="C22" s="3" t="s">
        <v>4</v>
      </c>
      <c r="D22" s="27">
        <v>6.51</v>
      </c>
      <c r="E22" s="6">
        <f>D22*F19*G19</f>
        <v>48479.318999999989</v>
      </c>
      <c r="G22" s="15"/>
    </row>
    <row r="23" spans="1:7" ht="15.75" x14ac:dyDescent="0.25">
      <c r="A23" s="28" t="s">
        <v>44</v>
      </c>
      <c r="B23" s="7" t="s">
        <v>61</v>
      </c>
      <c r="C23" s="3" t="s">
        <v>28</v>
      </c>
      <c r="D23" s="19"/>
      <c r="E23" s="17">
        <v>11978.8</v>
      </c>
    </row>
    <row r="24" spans="1:7" x14ac:dyDescent="0.25">
      <c r="A24" s="5" t="s">
        <v>45</v>
      </c>
      <c r="B24" s="7" t="s">
        <v>61</v>
      </c>
      <c r="C24" s="3" t="s">
        <v>28</v>
      </c>
      <c r="D24" s="19"/>
      <c r="E24" s="6">
        <v>5512.42</v>
      </c>
    </row>
    <row r="25" spans="1:7" x14ac:dyDescent="0.25">
      <c r="A25" s="5" t="s">
        <v>46</v>
      </c>
      <c r="B25" s="7" t="s">
        <v>61</v>
      </c>
      <c r="C25" s="3" t="s">
        <v>28</v>
      </c>
      <c r="D25" s="19"/>
      <c r="E25" s="6">
        <v>2285.8200000000002</v>
      </c>
    </row>
    <row r="26" spans="1:7" x14ac:dyDescent="0.25">
      <c r="A26" s="5" t="s">
        <v>47</v>
      </c>
      <c r="B26" s="7" t="s">
        <v>61</v>
      </c>
      <c r="C26" s="3" t="s">
        <v>28</v>
      </c>
      <c r="D26" s="19"/>
      <c r="E26" s="6">
        <v>0</v>
      </c>
    </row>
    <row r="27" spans="1:7" x14ac:dyDescent="0.25">
      <c r="A27" s="5" t="s">
        <v>26</v>
      </c>
      <c r="B27" s="7" t="s">
        <v>61</v>
      </c>
      <c r="C27" s="3" t="s">
        <v>28</v>
      </c>
      <c r="D27" s="19"/>
      <c r="E27" s="6">
        <v>6417.81</v>
      </c>
    </row>
    <row r="28" spans="1:7" ht="30" x14ac:dyDescent="0.25">
      <c r="A28" s="38" t="s">
        <v>65</v>
      </c>
      <c r="B28" s="39" t="s">
        <v>71</v>
      </c>
      <c r="C28" s="3" t="s">
        <v>28</v>
      </c>
      <c r="D28" s="40"/>
      <c r="E28" s="34">
        <v>9955.2999999999993</v>
      </c>
    </row>
    <row r="29" spans="1:7" ht="30" x14ac:dyDescent="0.25">
      <c r="A29" s="20" t="s">
        <v>66</v>
      </c>
      <c r="B29" s="39" t="s">
        <v>71</v>
      </c>
      <c r="C29" s="3" t="s">
        <v>74</v>
      </c>
      <c r="D29" s="39">
        <v>1</v>
      </c>
      <c r="E29" s="34">
        <f>D29*333.76</f>
        <v>333.76</v>
      </c>
    </row>
    <row r="30" spans="1:7" ht="30" x14ac:dyDescent="0.25">
      <c r="A30" s="38" t="s">
        <v>67</v>
      </c>
      <c r="B30" s="39" t="s">
        <v>72</v>
      </c>
      <c r="C30" s="3" t="s">
        <v>74</v>
      </c>
      <c r="D30" s="40">
        <v>4</v>
      </c>
      <c r="E30" s="34">
        <f t="shared" ref="E30:E34" si="0">D30*333.76</f>
        <v>1335.04</v>
      </c>
    </row>
    <row r="31" spans="1:7" ht="30" x14ac:dyDescent="0.25">
      <c r="A31" s="20" t="s">
        <v>75</v>
      </c>
      <c r="B31" s="39" t="s">
        <v>72</v>
      </c>
      <c r="C31" s="3" t="s">
        <v>28</v>
      </c>
      <c r="D31" s="39"/>
      <c r="E31" s="34">
        <v>9675.3799999999992</v>
      </c>
    </row>
    <row r="32" spans="1:7" ht="30" x14ac:dyDescent="0.25">
      <c r="A32" s="20" t="s">
        <v>68</v>
      </c>
      <c r="B32" s="39" t="s">
        <v>73</v>
      </c>
      <c r="C32" s="3" t="s">
        <v>74</v>
      </c>
      <c r="D32" s="39">
        <v>8</v>
      </c>
      <c r="E32" s="34">
        <f t="shared" si="0"/>
        <v>2670.08</v>
      </c>
    </row>
    <row r="33" spans="1:5" x14ac:dyDescent="0.25">
      <c r="A33" s="20" t="s">
        <v>69</v>
      </c>
      <c r="B33" s="39" t="s">
        <v>73</v>
      </c>
      <c r="C33" s="3" t="s">
        <v>74</v>
      </c>
      <c r="D33" s="39">
        <v>2</v>
      </c>
      <c r="E33" s="34">
        <f t="shared" si="0"/>
        <v>667.52</v>
      </c>
    </row>
    <row r="34" spans="1:5" ht="30" x14ac:dyDescent="0.25">
      <c r="A34" s="20" t="s">
        <v>70</v>
      </c>
      <c r="B34" s="39" t="s">
        <v>73</v>
      </c>
      <c r="C34" s="3" t="s">
        <v>74</v>
      </c>
      <c r="D34" s="39">
        <v>3</v>
      </c>
      <c r="E34" s="34">
        <f t="shared" si="0"/>
        <v>1001.28</v>
      </c>
    </row>
    <row r="35" spans="1:5" x14ac:dyDescent="0.25">
      <c r="A35" s="20" t="s">
        <v>77</v>
      </c>
      <c r="B35" s="7" t="s">
        <v>73</v>
      </c>
      <c r="C35" s="22" t="s">
        <v>28</v>
      </c>
      <c r="D35" s="25"/>
      <c r="E35" s="34">
        <v>118951.36</v>
      </c>
    </row>
    <row r="36" spans="1:5" s="12" customFormat="1" ht="14.25" x14ac:dyDescent="0.2">
      <c r="A36" s="8" t="s">
        <v>29</v>
      </c>
      <c r="B36" s="9"/>
      <c r="C36" s="10"/>
      <c r="D36" s="10">
        <f>SUM(D29:D34)</f>
        <v>18</v>
      </c>
      <c r="E36" s="11">
        <f>SUM(E21:E35)</f>
        <v>358520.91899999994</v>
      </c>
    </row>
    <row r="38" spans="1:5" ht="30.75" customHeight="1" x14ac:dyDescent="0.25">
      <c r="A38" s="80" t="s">
        <v>78</v>
      </c>
      <c r="B38" s="80"/>
      <c r="C38" s="80"/>
      <c r="D38" s="80"/>
      <c r="E38" s="80"/>
    </row>
    <row r="39" spans="1:5" ht="30.75" customHeight="1" x14ac:dyDescent="0.25">
      <c r="A39" s="81" t="s">
        <v>21</v>
      </c>
      <c r="B39" s="81"/>
      <c r="C39" s="81"/>
      <c r="D39" s="81"/>
      <c r="E39" s="81"/>
    </row>
    <row r="40" spans="1:5" x14ac:dyDescent="0.25">
      <c r="A40" s="81" t="s">
        <v>20</v>
      </c>
      <c r="B40" s="81"/>
      <c r="C40" s="81"/>
      <c r="D40" s="81"/>
      <c r="E40" s="81"/>
    </row>
    <row r="41" spans="1:5" ht="30.75" customHeight="1" x14ac:dyDescent="0.25">
      <c r="A41" s="81" t="s">
        <v>30</v>
      </c>
      <c r="B41" s="81"/>
      <c r="C41" s="81"/>
      <c r="D41" s="81"/>
      <c r="E41" s="81"/>
    </row>
    <row r="42" spans="1:5" ht="30.75" customHeight="1" x14ac:dyDescent="0.25">
      <c r="A42" s="36"/>
      <c r="B42" s="36"/>
      <c r="C42" s="36"/>
      <c r="D42" s="36"/>
      <c r="E42" s="36"/>
    </row>
    <row r="43" spans="1:5" x14ac:dyDescent="0.25">
      <c r="A43" s="82" t="s">
        <v>5</v>
      </c>
      <c r="B43" s="82"/>
      <c r="C43" s="82"/>
      <c r="D43" s="82"/>
      <c r="E43" s="82"/>
    </row>
    <row r="44" spans="1:5" x14ac:dyDescent="0.25">
      <c r="A44" s="81" t="s">
        <v>18</v>
      </c>
      <c r="B44" s="81"/>
      <c r="C44" s="81"/>
      <c r="D44" s="81"/>
      <c r="E44" s="81"/>
    </row>
    <row r="45" spans="1:5" x14ac:dyDescent="0.25">
      <c r="A45" s="78" t="s">
        <v>49</v>
      </c>
      <c r="B45" s="78"/>
      <c r="C45" s="78"/>
      <c r="D45" s="78"/>
      <c r="E45" s="78"/>
    </row>
    <row r="46" spans="1:5" x14ac:dyDescent="0.25">
      <c r="B46" s="79" t="s">
        <v>19</v>
      </c>
      <c r="C46" s="79"/>
      <c r="D46" s="79"/>
      <c r="E46" s="4" t="s">
        <v>6</v>
      </c>
    </row>
    <row r="47" spans="1:5" x14ac:dyDescent="0.25">
      <c r="A47" s="35"/>
      <c r="B47" s="35"/>
      <c r="C47" s="35"/>
      <c r="D47" s="35"/>
      <c r="E47" s="35"/>
    </row>
    <row r="48" spans="1:5" x14ac:dyDescent="0.25">
      <c r="A48" s="78" t="s">
        <v>43</v>
      </c>
      <c r="B48" s="78"/>
      <c r="C48" s="78"/>
      <c r="D48" s="78"/>
      <c r="E48" s="78"/>
    </row>
    <row r="49" spans="1:7" x14ac:dyDescent="0.25">
      <c r="B49" s="79" t="s">
        <v>19</v>
      </c>
      <c r="C49" s="79"/>
      <c r="D49" s="79"/>
      <c r="E49" s="4" t="s">
        <v>6</v>
      </c>
    </row>
    <row r="50" spans="1:7" x14ac:dyDescent="0.25">
      <c r="A50" s="29" t="s">
        <v>51</v>
      </c>
    </row>
    <row r="51" spans="1:7" x14ac:dyDescent="0.25">
      <c r="A51" s="12" t="s">
        <v>32</v>
      </c>
    </row>
    <row r="52" spans="1:7" x14ac:dyDescent="0.25">
      <c r="A52" s="2" t="s">
        <v>38</v>
      </c>
      <c r="B52" s="16">
        <f>'1кв'!B51</f>
        <v>-30868.30899999995</v>
      </c>
    </row>
    <row r="53" spans="1:7" x14ac:dyDescent="0.25">
      <c r="A53" s="2" t="s">
        <v>79</v>
      </c>
      <c r="B53" s="13"/>
    </row>
    <row r="54" spans="1:7" x14ac:dyDescent="0.25">
      <c r="A54" s="2" t="s">
        <v>33</v>
      </c>
      <c r="B54" s="21">
        <v>264852.28999999998</v>
      </c>
    </row>
    <row r="55" spans="1:7" x14ac:dyDescent="0.25">
      <c r="A55" s="2" t="s">
        <v>35</v>
      </c>
      <c r="B55" s="2">
        <v>13622.16</v>
      </c>
      <c r="G55" s="2" t="s">
        <v>50</v>
      </c>
    </row>
    <row r="56" spans="1:7" x14ac:dyDescent="0.25">
      <c r="A56" s="2" t="s">
        <v>76</v>
      </c>
      <c r="B56" s="21">
        <v>18085.41</v>
      </c>
    </row>
    <row r="57" spans="1:7" ht="30" x14ac:dyDescent="0.25">
      <c r="A57" s="37" t="s">
        <v>36</v>
      </c>
      <c r="B57" s="13">
        <f>E36</f>
        <v>358520.91899999994</v>
      </c>
    </row>
    <row r="58" spans="1:7" x14ac:dyDescent="0.25">
      <c r="A58" s="14" t="s">
        <v>34</v>
      </c>
      <c r="B58" s="16">
        <f>B52+B55+B54+B56-B57</f>
        <v>-92829.3679999999</v>
      </c>
    </row>
  </sheetData>
  <mergeCells count="28">
    <mergeCell ref="A45:E45"/>
    <mergeCell ref="B46:D46"/>
    <mergeCell ref="A48:E48"/>
    <mergeCell ref="B49:D49"/>
    <mergeCell ref="A38:E38"/>
    <mergeCell ref="A39:E39"/>
    <mergeCell ref="A40:E40"/>
    <mergeCell ref="A41:E41"/>
    <mergeCell ref="A43:E43"/>
    <mergeCell ref="A44:E44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7:E7"/>
    <mergeCell ref="A1:E1"/>
    <mergeCell ref="A2:E2"/>
    <mergeCell ref="A3:E3"/>
    <mergeCell ref="A5:E5"/>
    <mergeCell ref="A6:E6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view="pageBreakPreview" topLeftCell="A19" zoomScaleSheetLayoutView="100" workbookViewId="0">
      <selection activeCell="A27" sqref="A27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8.28515625" style="2" customWidth="1"/>
    <col min="7" max="16384" width="9.140625" style="2"/>
  </cols>
  <sheetData>
    <row r="1" spans="1:5" ht="15.75" x14ac:dyDescent="0.25">
      <c r="A1" s="88" t="s">
        <v>11</v>
      </c>
      <c r="B1" s="88"/>
      <c r="C1" s="88"/>
      <c r="D1" s="88"/>
      <c r="E1" s="88"/>
    </row>
    <row r="2" spans="1:5" ht="31.5" customHeight="1" x14ac:dyDescent="0.25">
      <c r="A2" s="89" t="s">
        <v>12</v>
      </c>
      <c r="B2" s="90"/>
      <c r="C2" s="90"/>
      <c r="D2" s="90"/>
      <c r="E2" s="90"/>
    </row>
    <row r="3" spans="1:5" x14ac:dyDescent="0.25">
      <c r="A3" s="91" t="s">
        <v>62</v>
      </c>
      <c r="B3" s="91"/>
      <c r="C3" s="91"/>
      <c r="D3" s="91"/>
      <c r="E3" s="91"/>
    </row>
    <row r="4" spans="1:5" s="1" customFormat="1" ht="15.75" x14ac:dyDescent="0.25">
      <c r="A4" s="23" t="s">
        <v>13</v>
      </c>
      <c r="B4" s="24"/>
      <c r="C4" s="24"/>
      <c r="D4" s="23"/>
      <c r="E4" s="26" t="s">
        <v>63</v>
      </c>
    </row>
    <row r="5" spans="1:5" x14ac:dyDescent="0.25">
      <c r="A5" s="81" t="s">
        <v>0</v>
      </c>
      <c r="B5" s="81"/>
      <c r="C5" s="81"/>
      <c r="D5" s="81"/>
      <c r="E5" s="81"/>
    </row>
    <row r="6" spans="1:5" x14ac:dyDescent="0.25">
      <c r="A6" s="92" t="s">
        <v>24</v>
      </c>
      <c r="B6" s="92"/>
      <c r="C6" s="92"/>
      <c r="D6" s="92"/>
      <c r="E6" s="92"/>
    </row>
    <row r="7" spans="1:5" x14ac:dyDescent="0.25">
      <c r="A7" s="86" t="s">
        <v>1</v>
      </c>
      <c r="B7" s="86"/>
      <c r="C7" s="86"/>
      <c r="D7" s="86"/>
      <c r="E7" s="86"/>
    </row>
    <row r="8" spans="1:5" x14ac:dyDescent="0.25">
      <c r="A8" s="81" t="s">
        <v>41</v>
      </c>
      <c r="B8" s="81"/>
      <c r="C8" s="81"/>
      <c r="D8" s="81"/>
      <c r="E8" s="81"/>
    </row>
    <row r="9" spans="1:5" ht="25.5" customHeight="1" x14ac:dyDescent="0.25">
      <c r="A9" s="84" t="s">
        <v>14</v>
      </c>
      <c r="B9" s="85"/>
      <c r="C9" s="85"/>
      <c r="D9" s="85"/>
      <c r="E9" s="85"/>
    </row>
    <row r="10" spans="1:5" ht="31.5" customHeight="1" x14ac:dyDescent="0.25">
      <c r="A10" s="81" t="s">
        <v>42</v>
      </c>
      <c r="B10" s="81"/>
      <c r="C10" s="81"/>
      <c r="D10" s="81"/>
      <c r="E10" s="81"/>
    </row>
    <row r="11" spans="1:5" x14ac:dyDescent="0.25">
      <c r="A11" s="86" t="s">
        <v>15</v>
      </c>
      <c r="B11" s="87"/>
      <c r="C11" s="87"/>
      <c r="D11" s="87"/>
      <c r="E11" s="87"/>
    </row>
    <row r="12" spans="1:5" x14ac:dyDescent="0.25">
      <c r="A12" s="81" t="s">
        <v>22</v>
      </c>
      <c r="B12" s="81"/>
      <c r="C12" s="81"/>
      <c r="D12" s="81"/>
      <c r="E12" s="81"/>
    </row>
    <row r="13" spans="1:5" ht="11.25" customHeight="1" x14ac:dyDescent="0.25">
      <c r="A13" s="86" t="s">
        <v>2</v>
      </c>
      <c r="B13" s="87"/>
      <c r="C13" s="87"/>
      <c r="D13" s="87"/>
      <c r="E13" s="87"/>
    </row>
    <row r="14" spans="1:5" x14ac:dyDescent="0.25">
      <c r="A14" s="81" t="s">
        <v>48</v>
      </c>
      <c r="B14" s="81"/>
      <c r="C14" s="81"/>
      <c r="D14" s="81"/>
      <c r="E14" s="81"/>
    </row>
    <row r="15" spans="1:5" ht="10.5" customHeight="1" x14ac:dyDescent="0.25">
      <c r="A15" s="86" t="s">
        <v>16</v>
      </c>
      <c r="B15" s="87"/>
      <c r="C15" s="87"/>
      <c r="D15" s="87"/>
      <c r="E15" s="87"/>
    </row>
    <row r="16" spans="1:5" ht="30.75" customHeight="1" x14ac:dyDescent="0.25">
      <c r="A16" s="81" t="s">
        <v>17</v>
      </c>
      <c r="B16" s="81"/>
      <c r="C16" s="81"/>
      <c r="D16" s="81"/>
      <c r="E16" s="81"/>
    </row>
    <row r="17" spans="1:7" ht="27" customHeight="1" x14ac:dyDescent="0.25">
      <c r="A17" s="81" t="s">
        <v>37</v>
      </c>
      <c r="B17" s="81"/>
      <c r="C17" s="81"/>
      <c r="D17" s="81"/>
      <c r="E17" s="81"/>
    </row>
    <row r="18" spans="1:7" ht="33.75" customHeight="1" x14ac:dyDescent="0.25">
      <c r="A18" s="83" t="s">
        <v>25</v>
      </c>
      <c r="B18" s="83"/>
      <c r="C18" s="83"/>
      <c r="D18" s="83"/>
      <c r="E18" s="83"/>
    </row>
    <row r="19" spans="1:7" x14ac:dyDescent="0.25">
      <c r="A19" s="83"/>
      <c r="B19" s="83"/>
      <c r="C19" s="83"/>
      <c r="D19" s="83"/>
      <c r="E19" s="83"/>
      <c r="F19" s="2">
        <f>158.6+2323.7</f>
        <v>2482.2999999999997</v>
      </c>
      <c r="G19" s="2">
        <v>3</v>
      </c>
    </row>
    <row r="20" spans="1:7" ht="135" x14ac:dyDescent="0.25">
      <c r="A20" s="3" t="s">
        <v>7</v>
      </c>
      <c r="B20" s="19" t="s">
        <v>10</v>
      </c>
      <c r="C20" s="3" t="s">
        <v>3</v>
      </c>
      <c r="D20" s="3" t="s">
        <v>9</v>
      </c>
      <c r="E20" s="3" t="s">
        <v>8</v>
      </c>
    </row>
    <row r="21" spans="1:7" ht="38.25" x14ac:dyDescent="0.25">
      <c r="A21" s="18" t="s">
        <v>40</v>
      </c>
      <c r="B21" s="7" t="s">
        <v>31</v>
      </c>
      <c r="C21" s="3" t="s">
        <v>4</v>
      </c>
      <c r="D21" s="19">
        <v>19.850000000000001</v>
      </c>
      <c r="E21" s="6">
        <f>D21*F19*G19</f>
        <v>147820.965</v>
      </c>
    </row>
    <row r="22" spans="1:7" x14ac:dyDescent="0.25">
      <c r="A22" s="5" t="s">
        <v>39</v>
      </c>
      <c r="B22" s="7" t="s">
        <v>23</v>
      </c>
      <c r="C22" s="3" t="s">
        <v>4</v>
      </c>
      <c r="D22" s="27">
        <v>7.13</v>
      </c>
      <c r="E22" s="6">
        <f>D22*F19*G19</f>
        <v>53096.396999999997</v>
      </c>
      <c r="G22" s="15"/>
    </row>
    <row r="23" spans="1:7" ht="15.75" x14ac:dyDescent="0.25">
      <c r="A23" s="28" t="s">
        <v>44</v>
      </c>
      <c r="B23" s="7" t="s">
        <v>64</v>
      </c>
      <c r="C23" s="3" t="s">
        <v>28</v>
      </c>
      <c r="D23" s="19"/>
      <c r="E23" s="17">
        <v>14232.92</v>
      </c>
    </row>
    <row r="24" spans="1:7" x14ac:dyDescent="0.25">
      <c r="A24" s="5" t="s">
        <v>45</v>
      </c>
      <c r="B24" s="7" t="s">
        <v>64</v>
      </c>
      <c r="C24" s="3" t="s">
        <v>28</v>
      </c>
      <c r="D24" s="19"/>
      <c r="E24" s="6">
        <v>7317.12</v>
      </c>
    </row>
    <row r="25" spans="1:7" x14ac:dyDescent="0.25">
      <c r="A25" s="5" t="s">
        <v>46</v>
      </c>
      <c r="B25" s="7" t="s">
        <v>64</v>
      </c>
      <c r="C25" s="3" t="s">
        <v>28</v>
      </c>
      <c r="D25" s="19"/>
      <c r="E25" s="6">
        <v>2736.55</v>
      </c>
    </row>
    <row r="26" spans="1:7" x14ac:dyDescent="0.25">
      <c r="A26" s="5" t="s">
        <v>47</v>
      </c>
      <c r="B26" s="7" t="s">
        <v>64</v>
      </c>
      <c r="C26" s="3" t="s">
        <v>28</v>
      </c>
      <c r="D26" s="19"/>
      <c r="E26" s="6">
        <v>0</v>
      </c>
    </row>
    <row r="27" spans="1:7" x14ac:dyDescent="0.25">
      <c r="A27" s="5" t="s">
        <v>82</v>
      </c>
      <c r="B27" s="7" t="s">
        <v>64</v>
      </c>
      <c r="C27" s="3" t="s">
        <v>28</v>
      </c>
      <c r="D27" s="19"/>
      <c r="E27" s="6">
        <v>968.74</v>
      </c>
    </row>
    <row r="28" spans="1:7" x14ac:dyDescent="0.25">
      <c r="A28" s="5" t="s">
        <v>26</v>
      </c>
      <c r="B28" s="7" t="s">
        <v>64</v>
      </c>
      <c r="C28" s="3" t="s">
        <v>28</v>
      </c>
      <c r="D28" s="19"/>
      <c r="E28" s="6">
        <f>1300+380</f>
        <v>1680</v>
      </c>
    </row>
    <row r="29" spans="1:7" x14ac:dyDescent="0.25">
      <c r="A29" s="42" t="s">
        <v>80</v>
      </c>
      <c r="B29" s="7" t="s">
        <v>81</v>
      </c>
      <c r="C29" s="22" t="s">
        <v>74</v>
      </c>
      <c r="D29" s="25">
        <v>8</v>
      </c>
      <c r="E29" s="6">
        <f>D29*333.76</f>
        <v>2670.08</v>
      </c>
    </row>
    <row r="30" spans="1:7" s="12" customFormat="1" ht="14.25" x14ac:dyDescent="0.2">
      <c r="A30" s="8" t="s">
        <v>29</v>
      </c>
      <c r="B30" s="9"/>
      <c r="C30" s="10"/>
      <c r="D30" s="10"/>
      <c r="E30" s="11">
        <f>SUM(E21:E29)</f>
        <v>230522.77199999997</v>
      </c>
    </row>
    <row r="32" spans="1:7" ht="30.75" customHeight="1" x14ac:dyDescent="0.25">
      <c r="A32" s="80" t="s">
        <v>83</v>
      </c>
      <c r="B32" s="80"/>
      <c r="C32" s="80"/>
      <c r="D32" s="80"/>
      <c r="E32" s="80"/>
    </row>
    <row r="33" spans="1:5" ht="30.75" customHeight="1" x14ac:dyDescent="0.25">
      <c r="A33" s="81" t="s">
        <v>21</v>
      </c>
      <c r="B33" s="81"/>
      <c r="C33" s="81"/>
      <c r="D33" s="81"/>
      <c r="E33" s="81"/>
    </row>
    <row r="34" spans="1:5" x14ac:dyDescent="0.25">
      <c r="A34" s="81" t="s">
        <v>20</v>
      </c>
      <c r="B34" s="81"/>
      <c r="C34" s="81"/>
      <c r="D34" s="81"/>
      <c r="E34" s="81"/>
    </row>
    <row r="35" spans="1:5" ht="30.75" customHeight="1" x14ac:dyDescent="0.25">
      <c r="A35" s="81" t="s">
        <v>30</v>
      </c>
      <c r="B35" s="81"/>
      <c r="C35" s="81"/>
      <c r="D35" s="81"/>
      <c r="E35" s="81"/>
    </row>
    <row r="36" spans="1:5" ht="30.75" customHeight="1" x14ac:dyDescent="0.25">
      <c r="A36" s="36"/>
      <c r="B36" s="36"/>
      <c r="C36" s="36"/>
      <c r="D36" s="36"/>
      <c r="E36" s="36"/>
    </row>
    <row r="37" spans="1:5" x14ac:dyDescent="0.25">
      <c r="A37" s="82" t="s">
        <v>5</v>
      </c>
      <c r="B37" s="82"/>
      <c r="C37" s="82"/>
      <c r="D37" s="82"/>
      <c r="E37" s="82"/>
    </row>
    <row r="38" spans="1:5" x14ac:dyDescent="0.25">
      <c r="A38" s="81" t="s">
        <v>18</v>
      </c>
      <c r="B38" s="81"/>
      <c r="C38" s="81"/>
      <c r="D38" s="81"/>
      <c r="E38" s="81"/>
    </row>
    <row r="39" spans="1:5" x14ac:dyDescent="0.25">
      <c r="A39" s="78" t="s">
        <v>49</v>
      </c>
      <c r="B39" s="78"/>
      <c r="C39" s="78"/>
      <c r="D39" s="78"/>
      <c r="E39" s="78"/>
    </row>
    <row r="40" spans="1:5" x14ac:dyDescent="0.25">
      <c r="B40" s="79" t="s">
        <v>19</v>
      </c>
      <c r="C40" s="79"/>
      <c r="D40" s="79"/>
      <c r="E40" s="4" t="s">
        <v>6</v>
      </c>
    </row>
    <row r="41" spans="1:5" x14ac:dyDescent="0.25">
      <c r="A41" s="35"/>
      <c r="B41" s="35"/>
      <c r="C41" s="35"/>
      <c r="D41" s="35"/>
      <c r="E41" s="35"/>
    </row>
    <row r="42" spans="1:5" x14ac:dyDescent="0.25">
      <c r="A42" s="78" t="s">
        <v>43</v>
      </c>
      <c r="B42" s="78"/>
      <c r="C42" s="78"/>
      <c r="D42" s="78"/>
      <c r="E42" s="78"/>
    </row>
    <row r="43" spans="1:5" x14ac:dyDescent="0.25">
      <c r="B43" s="79" t="s">
        <v>19</v>
      </c>
      <c r="C43" s="79"/>
      <c r="D43" s="79"/>
      <c r="E43" s="4" t="s">
        <v>6</v>
      </c>
    </row>
    <row r="44" spans="1:5" x14ac:dyDescent="0.25">
      <c r="A44" s="29" t="s">
        <v>51</v>
      </c>
    </row>
    <row r="45" spans="1:5" x14ac:dyDescent="0.25">
      <c r="A45" s="12" t="s">
        <v>32</v>
      </c>
    </row>
    <row r="46" spans="1:5" x14ac:dyDescent="0.25">
      <c r="A46" s="2" t="s">
        <v>38</v>
      </c>
      <c r="B46" s="16">
        <f>'2кв'!B58</f>
        <v>-92829.3679999999</v>
      </c>
    </row>
    <row r="47" spans="1:5" x14ac:dyDescent="0.25">
      <c r="A47" s="2" t="s">
        <v>84</v>
      </c>
      <c r="B47" s="13"/>
    </row>
    <row r="48" spans="1:5" x14ac:dyDescent="0.25">
      <c r="A48" s="2" t="s">
        <v>33</v>
      </c>
      <c r="B48" s="21">
        <f>289836.6-524.2-54749.21</f>
        <v>234563.18999999997</v>
      </c>
    </row>
    <row r="49" spans="1:7" x14ac:dyDescent="0.25">
      <c r="A49" s="2" t="s">
        <v>35</v>
      </c>
      <c r="B49" s="46">
        <v>16414.2</v>
      </c>
      <c r="G49" s="2" t="s">
        <v>50</v>
      </c>
    </row>
    <row r="50" spans="1:7" x14ac:dyDescent="0.25">
      <c r="A50" s="2" t="s">
        <v>76</v>
      </c>
      <c r="B50" s="21">
        <v>54749.21</v>
      </c>
    </row>
    <row r="51" spans="1:7" ht="30" x14ac:dyDescent="0.25">
      <c r="A51" s="41" t="s">
        <v>36</v>
      </c>
      <c r="B51" s="13">
        <f>E30</f>
        <v>230522.77199999997</v>
      </c>
    </row>
    <row r="52" spans="1:7" x14ac:dyDescent="0.25">
      <c r="A52" s="14" t="s">
        <v>34</v>
      </c>
      <c r="B52" s="16">
        <f>B46+B49+B48+B50-B51</f>
        <v>-17625.539999999921</v>
      </c>
    </row>
  </sheetData>
  <mergeCells count="28">
    <mergeCell ref="A39:E39"/>
    <mergeCell ref="B40:D40"/>
    <mergeCell ref="A42:E42"/>
    <mergeCell ref="B43:D43"/>
    <mergeCell ref="A32:E32"/>
    <mergeCell ref="A33:E33"/>
    <mergeCell ref="A34:E34"/>
    <mergeCell ref="A35:E35"/>
    <mergeCell ref="A37:E37"/>
    <mergeCell ref="A38:E38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7:E7"/>
    <mergeCell ref="A1:E1"/>
    <mergeCell ref="A2:E2"/>
    <mergeCell ref="A3:E3"/>
    <mergeCell ref="A5:E5"/>
    <mergeCell ref="A6:E6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view="pageBreakPreview" topLeftCell="A22" zoomScaleSheetLayoutView="100" workbookViewId="0">
      <selection activeCell="B49" sqref="B49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3.5703125" style="2" customWidth="1"/>
    <col min="7" max="16384" width="9.140625" style="2"/>
  </cols>
  <sheetData>
    <row r="1" spans="1:5" ht="15.75" x14ac:dyDescent="0.25">
      <c r="A1" s="88" t="s">
        <v>11</v>
      </c>
      <c r="B1" s="88"/>
      <c r="C1" s="88"/>
      <c r="D1" s="88"/>
      <c r="E1" s="88"/>
    </row>
    <row r="2" spans="1:5" ht="31.5" customHeight="1" x14ac:dyDescent="0.25">
      <c r="A2" s="89" t="s">
        <v>12</v>
      </c>
      <c r="B2" s="90"/>
      <c r="C2" s="90"/>
      <c r="D2" s="90"/>
      <c r="E2" s="90"/>
    </row>
    <row r="3" spans="1:5" x14ac:dyDescent="0.25">
      <c r="A3" s="91" t="s">
        <v>85</v>
      </c>
      <c r="B3" s="91"/>
      <c r="C3" s="91"/>
      <c r="D3" s="91"/>
      <c r="E3" s="91"/>
    </row>
    <row r="4" spans="1:5" s="1" customFormat="1" ht="15.75" x14ac:dyDescent="0.25">
      <c r="A4" s="47" t="s">
        <v>13</v>
      </c>
      <c r="B4" s="46"/>
      <c r="C4" s="46"/>
      <c r="D4" s="2"/>
      <c r="E4" s="48">
        <v>46022</v>
      </c>
    </row>
    <row r="5" spans="1:5" x14ac:dyDescent="0.25">
      <c r="A5" s="81" t="s">
        <v>0</v>
      </c>
      <c r="B5" s="81"/>
      <c r="C5" s="81"/>
      <c r="D5" s="81"/>
      <c r="E5" s="81"/>
    </row>
    <row r="6" spans="1:5" x14ac:dyDescent="0.25">
      <c r="A6" s="92" t="s">
        <v>24</v>
      </c>
      <c r="B6" s="92"/>
      <c r="C6" s="92"/>
      <c r="D6" s="92"/>
      <c r="E6" s="92"/>
    </row>
    <row r="7" spans="1:5" x14ac:dyDescent="0.25">
      <c r="A7" s="86" t="s">
        <v>1</v>
      </c>
      <c r="B7" s="86"/>
      <c r="C7" s="86"/>
      <c r="D7" s="86"/>
      <c r="E7" s="86"/>
    </row>
    <row r="8" spans="1:5" x14ac:dyDescent="0.25">
      <c r="A8" s="81" t="s">
        <v>41</v>
      </c>
      <c r="B8" s="81"/>
      <c r="C8" s="81"/>
      <c r="D8" s="81"/>
      <c r="E8" s="81"/>
    </row>
    <row r="9" spans="1:5" ht="25.5" customHeight="1" x14ac:dyDescent="0.25">
      <c r="A9" s="84" t="s">
        <v>14</v>
      </c>
      <c r="B9" s="85"/>
      <c r="C9" s="85"/>
      <c r="D9" s="85"/>
      <c r="E9" s="85"/>
    </row>
    <row r="10" spans="1:5" ht="31.5" customHeight="1" x14ac:dyDescent="0.25">
      <c r="A10" s="81" t="s">
        <v>42</v>
      </c>
      <c r="B10" s="81"/>
      <c r="C10" s="81"/>
      <c r="D10" s="81"/>
      <c r="E10" s="81"/>
    </row>
    <row r="11" spans="1:5" x14ac:dyDescent="0.25">
      <c r="A11" s="86" t="s">
        <v>15</v>
      </c>
      <c r="B11" s="87"/>
      <c r="C11" s="87"/>
      <c r="D11" s="87"/>
      <c r="E11" s="87"/>
    </row>
    <row r="12" spans="1:5" x14ac:dyDescent="0.25">
      <c r="A12" s="81" t="s">
        <v>22</v>
      </c>
      <c r="B12" s="81"/>
      <c r="C12" s="81"/>
      <c r="D12" s="81"/>
      <c r="E12" s="81"/>
    </row>
    <row r="13" spans="1:5" ht="11.25" customHeight="1" x14ac:dyDescent="0.25">
      <c r="A13" s="86" t="s">
        <v>2</v>
      </c>
      <c r="B13" s="87"/>
      <c r="C13" s="87"/>
      <c r="D13" s="87"/>
      <c r="E13" s="87"/>
    </row>
    <row r="14" spans="1:5" x14ac:dyDescent="0.25">
      <c r="A14" s="81" t="s">
        <v>48</v>
      </c>
      <c r="B14" s="81"/>
      <c r="C14" s="81"/>
      <c r="D14" s="81"/>
      <c r="E14" s="81"/>
    </row>
    <row r="15" spans="1:5" ht="10.5" customHeight="1" x14ac:dyDescent="0.25">
      <c r="A15" s="86" t="s">
        <v>16</v>
      </c>
      <c r="B15" s="87"/>
      <c r="C15" s="87"/>
      <c r="D15" s="87"/>
      <c r="E15" s="87"/>
    </row>
    <row r="16" spans="1:5" ht="30.75" customHeight="1" x14ac:dyDescent="0.25">
      <c r="A16" s="81" t="s">
        <v>17</v>
      </c>
      <c r="B16" s="81"/>
      <c r="C16" s="81"/>
      <c r="D16" s="81"/>
      <c r="E16" s="81"/>
    </row>
    <row r="17" spans="1:7" ht="27" customHeight="1" x14ac:dyDescent="0.25">
      <c r="A17" s="81" t="s">
        <v>37</v>
      </c>
      <c r="B17" s="81"/>
      <c r="C17" s="81"/>
      <c r="D17" s="81"/>
      <c r="E17" s="81"/>
    </row>
    <row r="18" spans="1:7" ht="33.75" customHeight="1" x14ac:dyDescent="0.25">
      <c r="A18" s="83" t="s">
        <v>25</v>
      </c>
      <c r="B18" s="83"/>
      <c r="C18" s="83"/>
      <c r="D18" s="83"/>
      <c r="E18" s="83"/>
    </row>
    <row r="19" spans="1:7" x14ac:dyDescent="0.25">
      <c r="A19" s="83"/>
      <c r="B19" s="83"/>
      <c r="C19" s="83"/>
      <c r="D19" s="83"/>
      <c r="E19" s="83"/>
      <c r="F19" s="2">
        <f>158.6+2323.7</f>
        <v>2482.2999999999997</v>
      </c>
      <c r="G19" s="2">
        <v>3</v>
      </c>
    </row>
    <row r="20" spans="1:7" ht="135" x14ac:dyDescent="0.25">
      <c r="A20" s="3" t="s">
        <v>7</v>
      </c>
      <c r="B20" s="19" t="s">
        <v>10</v>
      </c>
      <c r="C20" s="3" t="s">
        <v>3</v>
      </c>
      <c r="D20" s="3" t="s">
        <v>9</v>
      </c>
      <c r="E20" s="3" t="s">
        <v>8</v>
      </c>
    </row>
    <row r="21" spans="1:7" ht="38.25" x14ac:dyDescent="0.25">
      <c r="A21" s="18" t="s">
        <v>40</v>
      </c>
      <c r="B21" s="7" t="s">
        <v>31</v>
      </c>
      <c r="C21" s="3" t="s">
        <v>4</v>
      </c>
      <c r="D21" s="19">
        <v>19.850000000000001</v>
      </c>
      <c r="E21" s="6">
        <f>D21*F19*G19</f>
        <v>147820.965</v>
      </c>
    </row>
    <row r="22" spans="1:7" x14ac:dyDescent="0.25">
      <c r="A22" s="5" t="s">
        <v>39</v>
      </c>
      <c r="B22" s="7" t="s">
        <v>23</v>
      </c>
      <c r="C22" s="3" t="s">
        <v>4</v>
      </c>
      <c r="D22" s="27">
        <v>7.13</v>
      </c>
      <c r="E22" s="6">
        <f>D22*F19*G19</f>
        <v>53096.396999999997</v>
      </c>
      <c r="G22" s="15"/>
    </row>
    <row r="23" spans="1:7" ht="15.75" x14ac:dyDescent="0.25">
      <c r="A23" s="28" t="s">
        <v>44</v>
      </c>
      <c r="B23" s="7" t="s">
        <v>86</v>
      </c>
      <c r="C23" s="3" t="s">
        <v>28</v>
      </c>
      <c r="D23" s="19"/>
      <c r="E23" s="17">
        <v>26711.45</v>
      </c>
    </row>
    <row r="24" spans="1:7" x14ac:dyDescent="0.25">
      <c r="A24" s="5" t="s">
        <v>45</v>
      </c>
      <c r="B24" s="7" t="s">
        <v>86</v>
      </c>
      <c r="C24" s="3" t="s">
        <v>28</v>
      </c>
      <c r="D24" s="19"/>
      <c r="E24" s="6">
        <f>1971.36+1835.2+1740.48</f>
        <v>5547.04</v>
      </c>
    </row>
    <row r="25" spans="1:7" x14ac:dyDescent="0.25">
      <c r="A25" s="5" t="s">
        <v>46</v>
      </c>
      <c r="B25" s="7" t="s">
        <v>86</v>
      </c>
      <c r="C25" s="3" t="s">
        <v>28</v>
      </c>
      <c r="D25" s="19"/>
      <c r="E25" s="6">
        <f>833.53+2208.98*2</f>
        <v>5251.49</v>
      </c>
    </row>
    <row r="26" spans="1:7" x14ac:dyDescent="0.25">
      <c r="A26" s="5" t="s">
        <v>47</v>
      </c>
      <c r="B26" s="7" t="s">
        <v>86</v>
      </c>
      <c r="C26" s="3" t="s">
        <v>28</v>
      </c>
      <c r="D26" s="19"/>
      <c r="E26" s="6">
        <v>0</v>
      </c>
      <c r="F26" s="101"/>
    </row>
    <row r="27" spans="1:7" x14ac:dyDescent="0.25">
      <c r="A27" s="5" t="s">
        <v>82</v>
      </c>
      <c r="B27" s="7" t="s">
        <v>86</v>
      </c>
      <c r="C27" s="3" t="s">
        <v>28</v>
      </c>
      <c r="D27" s="19"/>
      <c r="E27" s="6">
        <v>0</v>
      </c>
    </row>
    <row r="28" spans="1:7" x14ac:dyDescent="0.25">
      <c r="A28" s="5" t="s">
        <v>26</v>
      </c>
      <c r="B28" s="7" t="s">
        <v>86</v>
      </c>
      <c r="C28" s="3" t="s">
        <v>28</v>
      </c>
      <c r="D28" s="19"/>
      <c r="E28" s="6">
        <f>1379.5+747.42+434</f>
        <v>2560.92</v>
      </c>
    </row>
    <row r="29" spans="1:7" ht="30" x14ac:dyDescent="0.25">
      <c r="A29" s="97" t="s">
        <v>106</v>
      </c>
      <c r="B29" s="100" t="s">
        <v>108</v>
      </c>
      <c r="C29" s="3" t="s">
        <v>28</v>
      </c>
      <c r="D29" s="19"/>
      <c r="E29" s="6">
        <v>16623.48</v>
      </c>
    </row>
    <row r="30" spans="1:7" ht="30" x14ac:dyDescent="0.25">
      <c r="A30" s="98" t="s">
        <v>107</v>
      </c>
      <c r="B30" s="100" t="s">
        <v>108</v>
      </c>
      <c r="C30" s="22" t="s">
        <v>74</v>
      </c>
      <c r="D30" s="25">
        <v>11</v>
      </c>
      <c r="E30" s="6">
        <f>D30*333.76</f>
        <v>3671.3599999999997</v>
      </c>
    </row>
    <row r="31" spans="1:7" s="12" customFormat="1" ht="14.25" x14ac:dyDescent="0.2">
      <c r="A31" s="8" t="s">
        <v>29</v>
      </c>
      <c r="B31" s="9"/>
      <c r="C31" s="10"/>
      <c r="D31" s="10"/>
      <c r="E31" s="11">
        <f>SUM(E21:E30)</f>
        <v>261283.10200000001</v>
      </c>
    </row>
    <row r="33" spans="1:5" ht="30.75" customHeight="1" x14ac:dyDescent="0.25">
      <c r="A33" s="80" t="s">
        <v>111</v>
      </c>
      <c r="B33" s="80"/>
      <c r="C33" s="80"/>
      <c r="D33" s="80"/>
      <c r="E33" s="80"/>
    </row>
    <row r="34" spans="1:5" ht="30.75" customHeight="1" x14ac:dyDescent="0.25">
      <c r="A34" s="81" t="s">
        <v>21</v>
      </c>
      <c r="B34" s="81"/>
      <c r="C34" s="81"/>
      <c r="D34" s="81"/>
      <c r="E34" s="81"/>
    </row>
    <row r="35" spans="1:5" x14ac:dyDescent="0.25">
      <c r="A35" s="81" t="s">
        <v>20</v>
      </c>
      <c r="B35" s="81"/>
      <c r="C35" s="81"/>
      <c r="D35" s="81"/>
      <c r="E35" s="81"/>
    </row>
    <row r="36" spans="1:5" ht="30.75" customHeight="1" x14ac:dyDescent="0.25">
      <c r="A36" s="81" t="s">
        <v>30</v>
      </c>
      <c r="B36" s="81"/>
      <c r="C36" s="81"/>
      <c r="D36" s="81"/>
      <c r="E36" s="81"/>
    </row>
    <row r="37" spans="1:5" ht="30.75" customHeight="1" x14ac:dyDescent="0.25">
      <c r="A37" s="43"/>
      <c r="B37" s="43"/>
      <c r="C37" s="43"/>
      <c r="D37" s="43"/>
      <c r="E37" s="43"/>
    </row>
    <row r="38" spans="1:5" x14ac:dyDescent="0.25">
      <c r="A38" s="82" t="s">
        <v>5</v>
      </c>
      <c r="B38" s="82"/>
      <c r="C38" s="82"/>
      <c r="D38" s="82"/>
      <c r="E38" s="82"/>
    </row>
    <row r="39" spans="1:5" x14ac:dyDescent="0.25">
      <c r="A39" s="81" t="s">
        <v>18</v>
      </c>
      <c r="B39" s="81"/>
      <c r="C39" s="81"/>
      <c r="D39" s="81"/>
      <c r="E39" s="81"/>
    </row>
    <row r="40" spans="1:5" x14ac:dyDescent="0.25">
      <c r="A40" s="78" t="s">
        <v>49</v>
      </c>
      <c r="B40" s="78"/>
      <c r="C40" s="78"/>
      <c r="D40" s="78"/>
      <c r="E40" s="78"/>
    </row>
    <row r="41" spans="1:5" x14ac:dyDescent="0.25">
      <c r="B41" s="79" t="s">
        <v>19</v>
      </c>
      <c r="C41" s="79"/>
      <c r="D41" s="79"/>
      <c r="E41" s="4" t="s">
        <v>6</v>
      </c>
    </row>
    <row r="42" spans="1:5" x14ac:dyDescent="0.25">
      <c r="A42" s="45"/>
      <c r="B42" s="45"/>
      <c r="C42" s="45"/>
      <c r="D42" s="45"/>
      <c r="E42" s="45"/>
    </row>
    <row r="43" spans="1:5" x14ac:dyDescent="0.25">
      <c r="A43" s="78" t="s">
        <v>43</v>
      </c>
      <c r="B43" s="78"/>
      <c r="C43" s="78"/>
      <c r="D43" s="78"/>
      <c r="E43" s="78"/>
    </row>
    <row r="44" spans="1:5" x14ac:dyDescent="0.25">
      <c r="B44" s="79" t="s">
        <v>19</v>
      </c>
      <c r="C44" s="79"/>
      <c r="D44" s="79"/>
      <c r="E44" s="4" t="s">
        <v>6</v>
      </c>
    </row>
    <row r="45" spans="1:5" x14ac:dyDescent="0.25">
      <c r="A45" s="29" t="s">
        <v>51</v>
      </c>
    </row>
    <row r="46" spans="1:5" x14ac:dyDescent="0.25">
      <c r="A46" s="12" t="s">
        <v>32</v>
      </c>
    </row>
    <row r="47" spans="1:5" x14ac:dyDescent="0.25">
      <c r="A47" s="2" t="s">
        <v>38</v>
      </c>
      <c r="B47" s="16">
        <f>'3кв'!B52</f>
        <v>-17625.539999999921</v>
      </c>
    </row>
    <row r="48" spans="1:5" x14ac:dyDescent="0.25">
      <c r="A48" s="2" t="s">
        <v>110</v>
      </c>
      <c r="B48" s="13"/>
    </row>
    <row r="49" spans="1:7" x14ac:dyDescent="0.25">
      <c r="A49" s="2" t="s">
        <v>33</v>
      </c>
      <c r="B49" s="21">
        <f>235829.66</f>
        <v>235829.66</v>
      </c>
    </row>
    <row r="50" spans="1:7" x14ac:dyDescent="0.25">
      <c r="A50" s="2" t="s">
        <v>35</v>
      </c>
      <c r="B50" s="21">
        <v>16944.060000000001</v>
      </c>
      <c r="G50" s="2" t="s">
        <v>50</v>
      </c>
    </row>
    <row r="51" spans="1:7" ht="30" x14ac:dyDescent="0.25">
      <c r="A51" s="77" t="s">
        <v>76</v>
      </c>
      <c r="B51" s="21">
        <f>36665.4-467.42</f>
        <v>36197.980000000003</v>
      </c>
    </row>
    <row r="52" spans="1:7" ht="30" x14ac:dyDescent="0.25">
      <c r="A52" s="44" t="s">
        <v>36</v>
      </c>
      <c r="B52" s="13">
        <f>E31</f>
        <v>261283.10200000001</v>
      </c>
    </row>
    <row r="53" spans="1:7" x14ac:dyDescent="0.25">
      <c r="A53" s="14" t="s">
        <v>34</v>
      </c>
      <c r="B53" s="16">
        <f>B47+B50+B49+B51-B52</f>
        <v>10063.058000000077</v>
      </c>
    </row>
  </sheetData>
  <mergeCells count="28">
    <mergeCell ref="A7:E7"/>
    <mergeCell ref="A1:E1"/>
    <mergeCell ref="A2:E2"/>
    <mergeCell ref="A3:E3"/>
    <mergeCell ref="A5:E5"/>
    <mergeCell ref="A6:E6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40:E40"/>
    <mergeCell ref="B41:D41"/>
    <mergeCell ref="A43:E43"/>
    <mergeCell ref="B44:D44"/>
    <mergeCell ref="A33:E33"/>
    <mergeCell ref="A34:E34"/>
    <mergeCell ref="A35:E35"/>
    <mergeCell ref="A36:E36"/>
    <mergeCell ref="A38:E38"/>
    <mergeCell ref="A39:E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view="pageBreakPreview" topLeftCell="A10" zoomScaleSheetLayoutView="100" workbookViewId="0">
      <selection activeCell="B45" sqref="B45"/>
    </sheetView>
  </sheetViews>
  <sheetFormatPr defaultRowHeight="15.75" x14ac:dyDescent="0.25"/>
  <cols>
    <col min="1" max="1" width="9.7109375" style="1" customWidth="1"/>
    <col min="2" max="2" width="70.85546875" style="1" customWidth="1"/>
    <col min="3" max="3" width="16.5703125" style="1" customWidth="1"/>
    <col min="4" max="4" width="15.7109375" style="1" customWidth="1"/>
    <col min="5" max="5" width="14.7109375" style="1" customWidth="1"/>
    <col min="6" max="6" width="12.42578125" style="1" customWidth="1"/>
    <col min="7" max="7" width="12" style="1" customWidth="1"/>
    <col min="8" max="8" width="13.5703125" style="1" customWidth="1"/>
    <col min="9" max="16384" width="9.140625" style="1"/>
  </cols>
  <sheetData>
    <row r="1" spans="1:5" x14ac:dyDescent="0.25">
      <c r="A1" s="94" t="s">
        <v>87</v>
      </c>
      <c r="B1" s="94"/>
      <c r="C1" s="94"/>
      <c r="D1" s="49"/>
    </row>
    <row r="2" spans="1:5" x14ac:dyDescent="0.25">
      <c r="A2" s="95" t="s">
        <v>88</v>
      </c>
      <c r="B2" s="95"/>
      <c r="C2" s="95"/>
      <c r="D2" s="50"/>
    </row>
    <row r="3" spans="1:5" x14ac:dyDescent="0.25">
      <c r="A3" s="95" t="s">
        <v>105</v>
      </c>
      <c r="B3" s="95"/>
      <c r="C3" s="95"/>
      <c r="D3" s="50"/>
    </row>
    <row r="4" spans="1:5" x14ac:dyDescent="0.25">
      <c r="A4" s="94" t="s">
        <v>89</v>
      </c>
      <c r="B4" s="94"/>
      <c r="C4" s="94"/>
      <c r="D4" s="49"/>
    </row>
    <row r="5" spans="1:5" x14ac:dyDescent="0.25">
      <c r="A5" s="96"/>
      <c r="B5" s="96"/>
      <c r="C5" s="96"/>
    </row>
    <row r="6" spans="1:5" x14ac:dyDescent="0.25">
      <c r="A6" s="50"/>
      <c r="B6" s="51" t="s">
        <v>90</v>
      </c>
      <c r="C6" s="52">
        <f>'1кв'!B46</f>
        <v>-52320.51</v>
      </c>
      <c r="D6" s="53"/>
    </row>
    <row r="7" spans="1:5" x14ac:dyDescent="0.25">
      <c r="A7" s="54" t="s">
        <v>91</v>
      </c>
      <c r="B7" s="51" t="s">
        <v>109</v>
      </c>
      <c r="C7" s="52"/>
      <c r="D7" s="53"/>
    </row>
    <row r="8" spans="1:5" x14ac:dyDescent="0.25">
      <c r="A8" s="50"/>
      <c r="B8" s="55" t="s">
        <v>92</v>
      </c>
      <c r="C8" s="52"/>
      <c r="D8" s="53"/>
    </row>
    <row r="9" spans="1:5" x14ac:dyDescent="0.25">
      <c r="A9" s="50"/>
      <c r="B9" s="56" t="s">
        <v>119</v>
      </c>
      <c r="C9" s="52"/>
      <c r="D9" s="53"/>
    </row>
    <row r="10" spans="1:5" x14ac:dyDescent="0.25">
      <c r="A10" s="50"/>
      <c r="B10" s="56" t="s">
        <v>120</v>
      </c>
      <c r="C10" s="52"/>
      <c r="D10" s="53"/>
    </row>
    <row r="11" spans="1:5" x14ac:dyDescent="0.25">
      <c r="A11" s="50"/>
      <c r="B11" s="56" t="s">
        <v>121</v>
      </c>
      <c r="C11" s="52"/>
      <c r="D11" s="53"/>
    </row>
    <row r="12" spans="1:5" x14ac:dyDescent="0.25">
      <c r="A12" s="50"/>
      <c r="B12" s="56" t="s">
        <v>122</v>
      </c>
      <c r="C12" s="52"/>
      <c r="D12" s="57"/>
    </row>
    <row r="13" spans="1:5" x14ac:dyDescent="0.25">
      <c r="B13" s="58" t="s">
        <v>93</v>
      </c>
      <c r="C13" s="59">
        <f>'1кв'!B48+'2кв'!B54+'3кв'!B48+'4кв'!B49</f>
        <v>952630.24</v>
      </c>
      <c r="D13" s="57"/>
      <c r="E13" s="60"/>
    </row>
    <row r="14" spans="1:5" x14ac:dyDescent="0.25">
      <c r="B14" s="58" t="s">
        <v>94</v>
      </c>
      <c r="C14" s="59">
        <f>'1кв'!B49+'2кв'!B55+'3кв'!B49+'4кв'!B50</f>
        <v>60602.58</v>
      </c>
      <c r="D14" s="57"/>
      <c r="E14" s="60"/>
    </row>
    <row r="15" spans="1:5" x14ac:dyDescent="0.25">
      <c r="B15" s="99" t="s">
        <v>113</v>
      </c>
      <c r="C15" s="59">
        <f>'2кв'!B56+'3кв'!B50+'4кв'!B51</f>
        <v>109032.6</v>
      </c>
      <c r="D15" s="57"/>
      <c r="E15" s="60"/>
    </row>
    <row r="16" spans="1:5" x14ac:dyDescent="0.25">
      <c r="A16" s="61"/>
      <c r="B16" s="58" t="s">
        <v>95</v>
      </c>
      <c r="C16" s="62">
        <f>SUM(C13:C15)</f>
        <v>1122265.42</v>
      </c>
      <c r="D16" s="53"/>
    </row>
    <row r="17" spans="1:7" x14ac:dyDescent="0.25">
      <c r="B17" s="93"/>
      <c r="C17" s="93"/>
      <c r="D17" s="63"/>
    </row>
    <row r="18" spans="1:7" ht="17.25" customHeight="1" x14ac:dyDescent="0.25">
      <c r="A18" s="64" t="s">
        <v>96</v>
      </c>
      <c r="B18" s="18" t="s">
        <v>97</v>
      </c>
      <c r="C18" s="59">
        <f>'1кв'!E21+'2кв'!E21+'3кв'!E21+'4кв'!E21</f>
        <v>574155.98999999987</v>
      </c>
      <c r="D18" s="63"/>
    </row>
    <row r="19" spans="1:7" ht="15" customHeight="1" x14ac:dyDescent="0.25">
      <c r="A19" s="64"/>
      <c r="B19" s="65" t="s">
        <v>39</v>
      </c>
      <c r="C19" s="59">
        <f>'1кв'!E22+'2кв'!E22+'3кв'!E22+'4кв'!E22</f>
        <v>203151.43199999997</v>
      </c>
      <c r="D19" s="63"/>
    </row>
    <row r="20" spans="1:7" x14ac:dyDescent="0.25">
      <c r="A20" s="64"/>
      <c r="B20" s="56" t="s">
        <v>44</v>
      </c>
      <c r="C20" s="59">
        <f>'1кв'!E23+'2кв'!E23+'3кв'!E23+'4кв'!E23</f>
        <v>65154.05</v>
      </c>
      <c r="D20" s="63"/>
    </row>
    <row r="21" spans="1:7" x14ac:dyDescent="0.25">
      <c r="A21" s="64"/>
      <c r="B21" s="56" t="s">
        <v>45</v>
      </c>
      <c r="C21" s="59">
        <f>'1кв'!E24+'2кв'!E24+'3кв'!E24+'4кв'!E24</f>
        <v>22766.49</v>
      </c>
      <c r="D21" s="63"/>
    </row>
    <row r="22" spans="1:7" x14ac:dyDescent="0.25">
      <c r="A22" s="64"/>
      <c r="B22" s="56" t="s">
        <v>46</v>
      </c>
      <c r="C22" s="59">
        <f>'1кв'!E25+'2кв'!E25+'3кв'!E25+'4кв'!E25</f>
        <v>12611.7</v>
      </c>
      <c r="D22" s="63"/>
    </row>
    <row r="23" spans="1:7" x14ac:dyDescent="0.25">
      <c r="A23" s="64"/>
      <c r="B23" s="56" t="s">
        <v>47</v>
      </c>
      <c r="C23" s="59">
        <f>'1кв'!E26+'2кв'!E26+'3кв'!E26+'4кв'!E26</f>
        <v>0</v>
      </c>
      <c r="D23" s="63">
        <f>SUM(C20:C23)</f>
        <v>100532.24</v>
      </c>
    </row>
    <row r="24" spans="1:7" x14ac:dyDescent="0.25">
      <c r="A24" s="64"/>
      <c r="B24" s="66" t="s">
        <v>82</v>
      </c>
      <c r="C24" s="59">
        <f>'3кв'!E27</f>
        <v>968.74</v>
      </c>
      <c r="D24" s="63"/>
    </row>
    <row r="25" spans="1:7" x14ac:dyDescent="0.25">
      <c r="B25" s="66" t="s">
        <v>26</v>
      </c>
      <c r="C25" s="59">
        <f>'1кв'!E27+'2кв'!E27+'3кв'!E28+'4кв'!E28</f>
        <v>10848.730000000001</v>
      </c>
      <c r="D25" s="63"/>
      <c r="E25" s="60"/>
    </row>
    <row r="26" spans="1:7" x14ac:dyDescent="0.25">
      <c r="A26" s="64"/>
      <c r="B26" s="67" t="s">
        <v>112</v>
      </c>
      <c r="C26" s="68">
        <f>45*333.76</f>
        <v>15019.199999999999</v>
      </c>
      <c r="D26" s="63"/>
    </row>
    <row r="27" spans="1:7" x14ac:dyDescent="0.25">
      <c r="A27" s="64"/>
      <c r="B27" s="55" t="s">
        <v>98</v>
      </c>
      <c r="C27" s="68">
        <f>SUM(C29:C32)</f>
        <v>155205.52000000002</v>
      </c>
      <c r="D27" s="63"/>
    </row>
    <row r="28" spans="1:7" x14ac:dyDescent="0.25">
      <c r="A28" s="64"/>
      <c r="B28" s="55" t="s">
        <v>92</v>
      </c>
      <c r="C28" s="68"/>
      <c r="D28" s="63"/>
      <c r="G28" s="60"/>
    </row>
    <row r="29" spans="1:7" x14ac:dyDescent="0.25">
      <c r="A29" s="64"/>
      <c r="B29" s="69" t="s">
        <v>65</v>
      </c>
      <c r="C29" s="70">
        <f>'2кв'!E28</f>
        <v>9955.2999999999993</v>
      </c>
      <c r="D29" s="63"/>
    </row>
    <row r="30" spans="1:7" x14ac:dyDescent="0.25">
      <c r="A30" s="64"/>
      <c r="B30" s="69" t="s">
        <v>75</v>
      </c>
      <c r="C30" s="70">
        <f>'2кв'!E31</f>
        <v>9675.3799999999992</v>
      </c>
      <c r="D30" s="63"/>
    </row>
    <row r="31" spans="1:7" x14ac:dyDescent="0.25">
      <c r="A31" s="64"/>
      <c r="B31" s="69" t="s">
        <v>77</v>
      </c>
      <c r="C31" s="70">
        <f>'2кв'!E35</f>
        <v>118951.36</v>
      </c>
      <c r="D31" s="63"/>
    </row>
    <row r="32" spans="1:7" x14ac:dyDescent="0.25">
      <c r="A32" s="64"/>
      <c r="B32" s="97" t="s">
        <v>106</v>
      </c>
      <c r="C32" s="70">
        <f>'4кв'!E29</f>
        <v>16623.48</v>
      </c>
      <c r="D32" s="63"/>
    </row>
    <row r="33" spans="1:5" x14ac:dyDescent="0.25">
      <c r="B33" s="71" t="s">
        <v>99</v>
      </c>
      <c r="C33" s="72">
        <f>SUM(C18:C27)</f>
        <v>1059881.8519999997</v>
      </c>
      <c r="D33" s="63"/>
      <c r="E33" s="60"/>
    </row>
    <row r="34" spans="1:5" x14ac:dyDescent="0.25">
      <c r="B34" s="71" t="s">
        <v>104</v>
      </c>
      <c r="C34" s="73">
        <f>C6+C16-C33</f>
        <v>10063.058000000194</v>
      </c>
      <c r="D34" s="63"/>
    </row>
    <row r="35" spans="1:5" x14ac:dyDescent="0.25">
      <c r="B35" s="54"/>
      <c r="C35" s="54"/>
      <c r="D35" s="63"/>
    </row>
    <row r="36" spans="1:5" x14ac:dyDescent="0.25">
      <c r="B36" s="74" t="s">
        <v>100</v>
      </c>
      <c r="C36" s="74"/>
      <c r="D36" s="63"/>
    </row>
    <row r="37" spans="1:5" x14ac:dyDescent="0.25">
      <c r="B37" s="74" t="s">
        <v>114</v>
      </c>
      <c r="C37" s="102">
        <v>189889.13</v>
      </c>
      <c r="D37" s="63"/>
    </row>
    <row r="38" spans="1:5" x14ac:dyDescent="0.25">
      <c r="B38" s="75" t="s">
        <v>115</v>
      </c>
      <c r="C38" s="103">
        <v>114738.38</v>
      </c>
      <c r="D38" s="63"/>
    </row>
    <row r="39" spans="1:5" x14ac:dyDescent="0.25">
      <c r="B39" s="74" t="s">
        <v>101</v>
      </c>
      <c r="C39" s="102">
        <f>C38-C37</f>
        <v>-75150.75</v>
      </c>
      <c r="D39" s="63"/>
    </row>
    <row r="40" spans="1:5" x14ac:dyDescent="0.25">
      <c r="B40" s="54"/>
      <c r="C40" s="54"/>
      <c r="D40" s="63"/>
    </row>
    <row r="41" spans="1:5" x14ac:dyDescent="0.25">
      <c r="A41" s="1" t="s">
        <v>102</v>
      </c>
      <c r="B41" s="54" t="s">
        <v>116</v>
      </c>
      <c r="C41" s="54"/>
      <c r="D41" s="63"/>
    </row>
    <row r="42" spans="1:5" x14ac:dyDescent="0.25">
      <c r="B42" s="54" t="s">
        <v>117</v>
      </c>
      <c r="C42" s="54"/>
      <c r="D42" s="63"/>
    </row>
    <row r="43" spans="1:5" s="2" customFormat="1" x14ac:dyDescent="0.25">
      <c r="A43" s="1"/>
      <c r="B43" s="54" t="s">
        <v>118</v>
      </c>
      <c r="C43" s="54"/>
      <c r="D43" s="76"/>
    </row>
    <row r="44" spans="1:5" x14ac:dyDescent="0.25">
      <c r="B44" s="54" t="s">
        <v>103</v>
      </c>
      <c r="C44" s="54"/>
      <c r="D44" s="63"/>
    </row>
    <row r="45" spans="1:5" x14ac:dyDescent="0.25">
      <c r="B45" s="54"/>
      <c r="C45" s="54"/>
      <c r="D45" s="63"/>
    </row>
  </sheetData>
  <mergeCells count="6">
    <mergeCell ref="B17:C17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2026-02-28T10:55:53Z</dcterms:modified>
</cp:coreProperties>
</file>