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19410" windowHeight="11010" activeTab="4"/>
  </bookViews>
  <sheets>
    <sheet name="1кв" sheetId="16" r:id="rId1"/>
    <sheet name="2кв" sheetId="17" r:id="rId2"/>
    <sheet name="3кв" sheetId="18" r:id="rId3"/>
    <sheet name="4кв" sheetId="19" r:id="rId4"/>
    <sheet name="отчет" sheetId="20" r:id="rId5"/>
  </sheets>
  <definedNames>
    <definedName name="_xlnm.Print_Area" localSheetId="0">'1кв'!$A$1:$E$50</definedName>
    <definedName name="_xlnm.Print_Area" localSheetId="1">'2кв'!$A$1:$E$54</definedName>
    <definedName name="_xlnm.Print_Area" localSheetId="2">'3кв'!$A$1:$E$52</definedName>
    <definedName name="_xlnm.Print_Area" localSheetId="3">'4кв'!$A$1:$E$53</definedName>
    <definedName name="_xlnm.Print_Area" localSheetId="4">отчет!$A$1:$C$49</definedName>
  </definedNames>
  <calcPr calcId="145621"/>
</workbook>
</file>

<file path=xl/calcChain.xml><?xml version="1.0" encoding="utf-8"?>
<calcChain xmlns="http://schemas.openxmlformats.org/spreadsheetml/2006/main">
  <c r="C12" i="20" l="1"/>
  <c r="B49" i="19"/>
  <c r="C25" i="20"/>
  <c r="C31" i="20"/>
  <c r="C26" i="20" s="1"/>
  <c r="C19" i="20"/>
  <c r="C21" i="20"/>
  <c r="C22" i="20"/>
  <c r="C23" i="20"/>
  <c r="C24" i="20"/>
  <c r="B50" i="19"/>
  <c r="C13" i="20" s="1"/>
  <c r="C6" i="20"/>
  <c r="B47" i="19"/>
  <c r="E31" i="19" l="1"/>
  <c r="B51" i="19"/>
  <c r="C14" i="20" s="1"/>
  <c r="C15" i="20" s="1"/>
  <c r="E32" i="19"/>
  <c r="E25" i="19"/>
  <c r="C20" i="20" s="1"/>
  <c r="E23" i="19"/>
  <c r="E22" i="19"/>
  <c r="C17" i="20" s="1"/>
  <c r="E33" i="19" l="1"/>
  <c r="B52" i="19" s="1"/>
  <c r="B53" i="19" s="1"/>
  <c r="C18" i="20"/>
  <c r="C32" i="20" s="1"/>
  <c r="C33" i="20" s="1"/>
  <c r="E32" i="18"/>
  <c r="B48" i="18"/>
  <c r="B46" i="18"/>
  <c r="E31" i="18"/>
  <c r="E30" i="18"/>
  <c r="E23" i="18"/>
  <c r="B50" i="18"/>
  <c r="B49" i="18"/>
  <c r="E25" i="18"/>
  <c r="E22" i="18"/>
  <c r="B51" i="18" l="1"/>
  <c r="B52" i="18"/>
  <c r="B50" i="17"/>
  <c r="B48" i="17"/>
  <c r="E34" i="17"/>
  <c r="E33" i="17"/>
  <c r="E32" i="17"/>
  <c r="E23" i="17"/>
  <c r="B52" i="17"/>
  <c r="B51" i="17"/>
  <c r="E25" i="17"/>
  <c r="E22" i="17"/>
  <c r="B53" i="17" s="1"/>
  <c r="B54" i="17" l="1"/>
  <c r="B48" i="16"/>
  <c r="B47" i="16"/>
  <c r="E25" i="16"/>
  <c r="E23" i="16"/>
  <c r="E22" i="16"/>
  <c r="E30" i="16" s="1"/>
  <c r="B49" i="16" l="1"/>
  <c r="B50" i="16" s="1"/>
</calcChain>
</file>

<file path=xl/sharedStrings.xml><?xml version="1.0" encoding="utf-8"?>
<sst xmlns="http://schemas.openxmlformats.org/spreadsheetml/2006/main" count="350" uniqueCount="125">
  <si>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</si>
  <si>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</si>
  <si>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</si>
  <si>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</si>
  <si>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</si>
  <si>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</si>
  <si>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</si>
  <si>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</si>
  <si>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</si>
  <si>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</si>
  <si>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</si>
  <si>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</si>
  <si>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</si>
  <si>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</si>
  <si>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</si>
  <si>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</si>
  <si>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</si>
  <si>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</si>
  <si>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</si>
  <si>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</si>
  <si>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</si>
  <si>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</si>
  <si>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</si>
  <si>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</si>
  <si>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</si>
  <si>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ул. Крупской, 72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</si>
  <si>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№19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</si>
  <si>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№72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Крупской</t>
    </r>
  </si>
  <si>
    <t>Стоимость материалов</t>
  </si>
  <si>
    <t>Итого: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</si>
  <si>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</si>
  <si>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</si>
  <si>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</si>
  <si>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Sдома=3329,5м2</t>
  </si>
  <si>
    <t>1 квартал</t>
  </si>
  <si>
    <t>руб.</t>
  </si>
  <si>
    <t xml:space="preserve">Оплачено </t>
  </si>
  <si>
    <t>Расходы по содержанию и тек.ремонту</t>
  </si>
  <si>
    <t xml:space="preserve">Расходы по управлению МКД </t>
  </si>
  <si>
    <t xml:space="preserve">Итого остаток на конец  квартала </t>
  </si>
  <si>
    <t xml:space="preserve">Остаток на начало квартала </t>
  </si>
  <si>
    <t>определена приложением № 9 к договору</t>
  </si>
  <si>
    <t>Услуги по содержанию многоквартирного дома</t>
  </si>
  <si>
    <t>Интернет ТТК за размещение оборудования в МОП</t>
  </si>
  <si>
    <t>Интернет Квант-телеком за размещение оборудования в МОП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</si>
  <si>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Щербакова Станислава Сергеевича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</si>
  <si>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№47,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№18 от 12.03.2015 г.</t>
    </r>
  </si>
  <si>
    <r>
      <t>Заказчик -</t>
    </r>
    <r>
      <rPr>
        <b/>
        <sz val="10.5"/>
        <color theme="1"/>
        <rFont val="Times New Roman"/>
        <family val="1"/>
        <charset val="204"/>
      </rPr>
      <t xml:space="preserve"> Собственники МКД, в лице председателя совета дома Щербакова С.С.</t>
    </r>
  </si>
  <si>
    <t>Обработка подъездов хлорсодержащими растворами  протирка перил, почт.ящиков, замков ежедневно, опрыскивание 1 раз в неделю</t>
  </si>
  <si>
    <t>Дератизация, дезинсекция (по заявлению собственников)</t>
  </si>
  <si>
    <t>за 1 квартал 2021 года</t>
  </si>
  <si>
    <t>"31" 03  2021 г.</t>
  </si>
  <si>
    <t>холодная вода на СОИ</t>
  </si>
  <si>
    <t>электроэнергия на СОИ</t>
  </si>
  <si>
    <t>водоотведение на СОИ</t>
  </si>
  <si>
    <t xml:space="preserve">           2. Всего за период с "01" 01 2021 г. по "31" 03 2021 г. выполнено работ (оказано услуг) на общую сумму сто восемьдесят восемь тысяч шестьсот восемьдесят восемь рублей 62 копейки</t>
  </si>
  <si>
    <t>Предъявлено населению 191315,8 руб.</t>
  </si>
  <si>
    <t>за 2 квартал 2021 года</t>
  </si>
  <si>
    <t>"30" 06  2021 г.</t>
  </si>
  <si>
    <t>2 квартал</t>
  </si>
  <si>
    <t>окраска скамеек (смета)</t>
  </si>
  <si>
    <t>окраска урн (смета)</t>
  </si>
  <si>
    <t>ремонт ,окраска скамейки</t>
  </si>
  <si>
    <t>частичный ремонт кровли кв.18</t>
  </si>
  <si>
    <t>май</t>
  </si>
  <si>
    <t>июнь</t>
  </si>
  <si>
    <t>ч/час</t>
  </si>
  <si>
    <t xml:space="preserve">           2. Всего за период с "01" 04 2021 г. по "30" 06 2021 г. выполнено работ (оказано услуг) на общую сумму сто девяносто шесть тысяч восемьсот десять рублей 15 копеек</t>
  </si>
  <si>
    <t>Предъявлено населению 192297,5 руб.</t>
  </si>
  <si>
    <t>Обработка подъездов хлорсодержащими растворами опрыскивание 1 раз в неделю (май, июнь -1 раз в 2 недели)</t>
  </si>
  <si>
    <t>за 3 квартал 2021 года</t>
  </si>
  <si>
    <t>"30" 09  2021 г.</t>
  </si>
  <si>
    <t xml:space="preserve">Обработка подъездов хлорсодержащими растворами опрыскивание 1 раз в неделю </t>
  </si>
  <si>
    <t>3 квартал</t>
  </si>
  <si>
    <t>Установка урны</t>
  </si>
  <si>
    <t>сентябрь</t>
  </si>
  <si>
    <t xml:space="preserve">           2. Всего за период с "01" 07 2021 г. по "30" 09 2021 г. выполнено работ (оказано услуг) на общую сумму двести три тысячи девятьсот двадцать девять рублей 80 копеек</t>
  </si>
  <si>
    <t>Предъявлено населению 197531,63руб.</t>
  </si>
  <si>
    <t>Замена стояка канализации кв.67</t>
  </si>
  <si>
    <t>за 4 квартал 2021 года</t>
  </si>
  <si>
    <t>"31" 12  2021 г.</t>
  </si>
  <si>
    <t>4 квартал</t>
  </si>
  <si>
    <t>Ремонт третьего подъезда (смета)</t>
  </si>
  <si>
    <t>Устройство козырьков на приямки 2 шт. (смета)</t>
  </si>
  <si>
    <t>замена доводчика 4 подъезд</t>
  </si>
  <si>
    <t>ноябрь</t>
  </si>
  <si>
    <t>декабрь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</si>
  <si>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</si>
  <si>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</si>
  <si>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</si>
  <si>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</si>
  <si>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</si>
  <si>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</si>
  <si>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ТТК</t>
  </si>
  <si>
    <t>Оплачено за размещение оборудования в МОП интернет Квант-телеком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</si>
  <si>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</si>
  <si>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</si>
  <si>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</si>
  <si>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</si>
  <si>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</si>
  <si>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</si>
  <si>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</si>
  <si>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</si>
  <si>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</si>
  <si>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</si>
  <si>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</si>
  <si>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</si>
  <si>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>по ж.д. ул.Крупской, д.72</t>
  </si>
  <si>
    <t>Предъявлено населению 197300,21руб.</t>
  </si>
  <si>
    <t>Начислено всего 777852,26</t>
  </si>
  <si>
    <t xml:space="preserve">           2. Всего за период с "01" 10 2021 г. по "31" 12 2021 г. выполнено работ (оказано услуг) на общую сумму двести девяносто одна тысяча восемьсот пятьдесят девять рублей 58 копеек</t>
  </si>
  <si>
    <t>Непредвиденные работы 24,5 ч/ч</t>
  </si>
  <si>
    <t>Дератизация, дезинсекция</t>
  </si>
  <si>
    <t>* окраска скамеек (смета)</t>
  </si>
  <si>
    <t>* окраска урн (смета)</t>
  </si>
  <si>
    <t>* ремонт третьего подъезда (смета)</t>
  </si>
  <si>
    <t>* устройство козырьков на приямки 2 шт. (смета)</t>
  </si>
  <si>
    <t>Остаток средств на 01.01.2022</t>
  </si>
  <si>
    <t>* холодная вода на СОИ - 0</t>
  </si>
  <si>
    <t>* электроэнергия на СОИ-36584,59</t>
  </si>
  <si>
    <t>* водоотведение на СОИ- 6428,69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</si>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</sst>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#,##0.00\ _₽"/>
    <numFmt numFmtId="166" formatCode="[$-419]General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4" fillId="0" borderId="0"/>
    <xf numFmtId="166" fontId="18" fillId="0" borderId="0"/>
  </cellStyleXfs>
  <cellXfs count="10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4" fillId="2" borderId="1" xfId="1" applyFont="1" applyFill="1" applyBorder="1" applyAlignment="1">
      <alignment horizontal="center" vertical="center" wrapText="1"/>
    </xf>
    <xf numFmtId="43" fontId="7" fillId="0" borderId="0" xfId="0" applyNumberFormat="1" applyFont="1"/>
    <xf numFmtId="0" fontId="12" fillId="0" borderId="0" xfId="0" applyFont="1"/>
    <xf numFmtId="164" fontId="7" fillId="0" borderId="0" xfId="1" applyNumberFormat="1" applyFont="1"/>
    <xf numFmtId="164" fontId="4" fillId="0" borderId="0" xfId="1" applyNumberFormat="1" applyFont="1"/>
    <xf numFmtId="43" fontId="4" fillId="0" borderId="0" xfId="0" applyNumberFormat="1" applyFont="1"/>
    <xf numFmtId="0" fontId="4" fillId="2" borderId="0" xfId="0" applyFont="1" applyFill="1"/>
    <xf numFmtId="43" fontId="4" fillId="2" borderId="0" xfId="0" applyNumberFormat="1" applyFont="1" applyFill="1"/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64" fontId="7" fillId="0" borderId="0" xfId="0" applyNumberFormat="1" applyFont="1"/>
    <xf numFmtId="0" fontId="5" fillId="0" borderId="0" xfId="0" applyFont="1" applyAlignment="1">
      <alignment horizontal="left" wrapText="1"/>
    </xf>
    <xf numFmtId="0" fontId="4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" fontId="4" fillId="0" borderId="0" xfId="0" applyNumberFormat="1" applyFont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wrapText="1"/>
    </xf>
    <xf numFmtId="0" fontId="15" fillId="0" borderId="6" xfId="0" applyFont="1" applyBorder="1" applyAlignment="1">
      <alignment horizontal="right"/>
    </xf>
    <xf numFmtId="0" fontId="15" fillId="0" borderId="6" xfId="0" applyFont="1" applyBorder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2" borderId="7" xfId="0" applyFont="1" applyFill="1" applyBorder="1" applyAlignment="1">
      <alignment wrapText="1"/>
    </xf>
    <xf numFmtId="0" fontId="15" fillId="0" borderId="1" xfId="0" applyFont="1" applyBorder="1" applyAlignment="1">
      <alignment wrapText="1"/>
    </xf>
    <xf numFmtId="0" fontId="16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5" fontId="7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8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2" fontId="7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43" fontId="4" fillId="2" borderId="4" xfId="1" applyFont="1" applyFill="1" applyBorder="1" applyAlignment="1">
      <alignment horizontal="center" vertical="center" wrapText="1"/>
    </xf>
    <xf numFmtId="0" fontId="15" fillId="0" borderId="9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5" fillId="0" borderId="10" xfId="0" applyFont="1" applyBorder="1" applyAlignment="1">
      <alignment wrapText="1"/>
    </xf>
    <xf numFmtId="0" fontId="2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right"/>
    </xf>
    <xf numFmtId="43" fontId="4" fillId="2" borderId="8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2" borderId="3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49" fontId="3" fillId="0" borderId="1" xfId="0" applyNumberFormat="1" applyFont="1" applyBorder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25" zoomScaleNormal="100" zoomScaleSheetLayoutView="100" workbookViewId="0">
      <selection activeCell="B48" sqref="B48"/>
    </sheetView>
  </sheetViews>
  <sheetFormatPr defaultColWidth="9.140625" defaultRowHeight="15" x14ac:dyDescent="0.25"/>
  <cols>
    <col min="1" max="1" width="34.5703125" style="2" customWidth="1"/>
    <col min="2" max="2" width="20.28515625" style="2" customWidth="1"/>
    <col min="3" max="3" width="13" style="2" customWidth="1"/>
    <col min="4" max="4" width="13.28515625" style="2" customWidth="1"/>
    <col min="5" max="5" width="14.140625" style="2" customWidth="1"/>
    <col min="6" max="6" width="9.140625" style="2"/>
    <col min="7" max="7" width="15.7109375" style="2" customWidth="1"/>
    <col min="8" max="8" width="18" style="2" customWidth="1"/>
    <col min="9" max="16384" width="9.140625" style="2"/>
  </cols>
  <sheetData>
    <row r="1" spans="1:5" ht="15.75" x14ac:dyDescent="0.25">
      <c r="A1" s="97" t="s">
        <v>11</v>
      </c>
      <c r="B1" s="97"/>
      <c r="C1" s="97"/>
      <c r="D1" s="97"/>
      <c r="E1" s="97"/>
    </row>
    <row r="2" spans="1:5" ht="33.75" customHeight="1" x14ac:dyDescent="0.25">
      <c r="A2" s="98" t="s">
        <v>12</v>
      </c>
      <c r="B2" s="99"/>
      <c r="C2" s="99"/>
      <c r="D2" s="99"/>
      <c r="E2" s="99"/>
    </row>
    <row r="3" spans="1:5" x14ac:dyDescent="0.25">
      <c r="A3" s="100" t="s">
        <v>50</v>
      </c>
      <c r="B3" s="100"/>
      <c r="C3" s="100"/>
      <c r="D3" s="100"/>
      <c r="E3" s="100"/>
    </row>
    <row r="4" spans="1:5" s="1" customFormat="1" ht="21" customHeight="1" x14ac:dyDescent="0.25">
      <c r="A4" s="24" t="s">
        <v>13</v>
      </c>
      <c r="B4" s="4"/>
      <c r="C4" s="4"/>
      <c r="D4" s="88" t="s">
        <v>51</v>
      </c>
      <c r="E4" s="88"/>
    </row>
    <row r="5" spans="1:5" x14ac:dyDescent="0.25">
      <c r="A5" s="35"/>
      <c r="B5" s="4"/>
      <c r="C5" s="4"/>
      <c r="D5" s="4"/>
      <c r="E5" s="4"/>
    </row>
    <row r="6" spans="1:5" x14ac:dyDescent="0.25">
      <c r="A6" s="90" t="s">
        <v>0</v>
      </c>
      <c r="B6" s="90"/>
      <c r="C6" s="90"/>
      <c r="D6" s="90"/>
      <c r="E6" s="90"/>
    </row>
    <row r="7" spans="1:5" x14ac:dyDescent="0.25">
      <c r="A7" s="101" t="s">
        <v>25</v>
      </c>
      <c r="B7" s="101"/>
      <c r="C7" s="101"/>
      <c r="D7" s="101"/>
      <c r="E7" s="101"/>
    </row>
    <row r="8" spans="1:5" x14ac:dyDescent="0.25">
      <c r="A8" s="92" t="s">
        <v>1</v>
      </c>
      <c r="B8" s="92"/>
      <c r="C8" s="92"/>
      <c r="D8" s="92"/>
      <c r="E8" s="92"/>
    </row>
    <row r="9" spans="1:5" x14ac:dyDescent="0.25">
      <c r="A9" s="90" t="s">
        <v>45</v>
      </c>
      <c r="B9" s="90"/>
      <c r="C9" s="90"/>
      <c r="D9" s="90"/>
      <c r="E9" s="90"/>
    </row>
    <row r="10" spans="1:5" ht="32.25" customHeight="1" x14ac:dyDescent="0.25">
      <c r="A10" s="95" t="s">
        <v>14</v>
      </c>
      <c r="B10" s="96"/>
      <c r="C10" s="96"/>
      <c r="D10" s="96"/>
      <c r="E10" s="96"/>
    </row>
    <row r="11" spans="1:5" ht="27" customHeight="1" x14ac:dyDescent="0.25">
      <c r="A11" s="90" t="s">
        <v>46</v>
      </c>
      <c r="B11" s="90"/>
      <c r="C11" s="90"/>
      <c r="D11" s="90"/>
      <c r="E11" s="90"/>
    </row>
    <row r="12" spans="1:5" x14ac:dyDescent="0.25">
      <c r="A12" s="92" t="s">
        <v>15</v>
      </c>
      <c r="B12" s="93"/>
      <c r="C12" s="93"/>
      <c r="D12" s="93"/>
      <c r="E12" s="93"/>
    </row>
    <row r="13" spans="1:5" x14ac:dyDescent="0.25">
      <c r="A13" s="90" t="s">
        <v>22</v>
      </c>
      <c r="B13" s="90"/>
      <c r="C13" s="90"/>
      <c r="D13" s="90"/>
      <c r="E13" s="90"/>
    </row>
    <row r="14" spans="1:5" x14ac:dyDescent="0.25">
      <c r="A14" s="92" t="s">
        <v>2</v>
      </c>
      <c r="B14" s="93"/>
      <c r="C14" s="93"/>
      <c r="D14" s="93"/>
      <c r="E14" s="93"/>
    </row>
    <row r="15" spans="1:5" x14ac:dyDescent="0.25">
      <c r="A15" s="90" t="s">
        <v>23</v>
      </c>
      <c r="B15" s="90"/>
      <c r="C15" s="90"/>
      <c r="D15" s="90"/>
      <c r="E15" s="90"/>
    </row>
    <row r="16" spans="1:5" x14ac:dyDescent="0.25">
      <c r="A16" s="92" t="s">
        <v>16</v>
      </c>
      <c r="B16" s="93"/>
      <c r="C16" s="93"/>
      <c r="D16" s="93"/>
      <c r="E16" s="93"/>
    </row>
    <row r="17" spans="1:7" ht="31.5" customHeight="1" x14ac:dyDescent="0.25">
      <c r="A17" s="90" t="s">
        <v>17</v>
      </c>
      <c r="B17" s="90"/>
      <c r="C17" s="90"/>
      <c r="D17" s="90"/>
      <c r="E17" s="90"/>
    </row>
    <row r="18" spans="1:7" ht="54" customHeight="1" x14ac:dyDescent="0.25">
      <c r="A18" s="90" t="s">
        <v>26</v>
      </c>
      <c r="B18" s="90"/>
      <c r="C18" s="90"/>
      <c r="D18" s="90"/>
      <c r="E18" s="90"/>
    </row>
    <row r="19" spans="1:7" ht="30" customHeight="1" x14ac:dyDescent="0.25">
      <c r="A19" s="94" t="s">
        <v>27</v>
      </c>
      <c r="B19" s="94"/>
      <c r="C19" s="94"/>
      <c r="D19" s="94"/>
      <c r="E19" s="94"/>
    </row>
    <row r="20" spans="1:7" x14ac:dyDescent="0.25">
      <c r="A20" s="94"/>
      <c r="B20" s="94"/>
      <c r="C20" s="94"/>
      <c r="D20" s="94"/>
      <c r="E20" s="94"/>
      <c r="F20" s="2">
        <v>3329.5</v>
      </c>
      <c r="G20" s="2">
        <v>3</v>
      </c>
    </row>
    <row r="21" spans="1:7" ht="135" x14ac:dyDescent="0.25">
      <c r="A21" s="3" t="s">
        <v>7</v>
      </c>
      <c r="B21" s="25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8" t="s">
        <v>42</v>
      </c>
      <c r="B22" s="29" t="s">
        <v>41</v>
      </c>
      <c r="C22" s="3" t="s">
        <v>4</v>
      </c>
      <c r="D22" s="3">
        <v>12.45</v>
      </c>
      <c r="E22" s="8">
        <f>D22*F20*G20</f>
        <v>124356.82499999998</v>
      </c>
      <c r="G22" s="18"/>
    </row>
    <row r="23" spans="1:7" ht="75" x14ac:dyDescent="0.25">
      <c r="A23" s="7" t="s">
        <v>48</v>
      </c>
      <c r="B23" s="29" t="s">
        <v>34</v>
      </c>
      <c r="C23" s="3" t="s">
        <v>4</v>
      </c>
      <c r="D23" s="3"/>
      <c r="E23" s="8">
        <f>1694.92*3</f>
        <v>5084.76</v>
      </c>
      <c r="G23" s="18"/>
    </row>
    <row r="24" spans="1:7" ht="30" x14ac:dyDescent="0.25">
      <c r="A24" s="30" t="s">
        <v>49</v>
      </c>
      <c r="B24" s="29" t="s">
        <v>34</v>
      </c>
      <c r="C24" s="3" t="s">
        <v>4</v>
      </c>
      <c r="D24" s="32"/>
      <c r="E24" s="8">
        <v>0</v>
      </c>
      <c r="G24" s="18"/>
    </row>
    <row r="25" spans="1:7" x14ac:dyDescent="0.25">
      <c r="A25" s="30" t="s">
        <v>38</v>
      </c>
      <c r="B25" s="31" t="s">
        <v>24</v>
      </c>
      <c r="C25" s="32" t="s">
        <v>4</v>
      </c>
      <c r="D25" s="32">
        <v>4.78</v>
      </c>
      <c r="E25" s="8">
        <f>D25*F20*G20</f>
        <v>47745.03</v>
      </c>
      <c r="G25" s="18"/>
    </row>
    <row r="26" spans="1:7" ht="16.149999999999999" customHeight="1" x14ac:dyDescent="0.25">
      <c r="A26" s="7" t="s">
        <v>52</v>
      </c>
      <c r="B26" s="29" t="s">
        <v>34</v>
      </c>
      <c r="C26" s="3" t="s">
        <v>35</v>
      </c>
      <c r="D26" s="3"/>
      <c r="E26" s="36">
        <v>0</v>
      </c>
      <c r="G26" s="18"/>
    </row>
    <row r="27" spans="1:7" x14ac:dyDescent="0.25">
      <c r="A27" s="7" t="s">
        <v>53</v>
      </c>
      <c r="B27" s="29" t="s">
        <v>34</v>
      </c>
      <c r="C27" s="3" t="s">
        <v>35</v>
      </c>
      <c r="D27" s="3"/>
      <c r="E27" s="8">
        <v>8548.64</v>
      </c>
      <c r="G27" s="18"/>
    </row>
    <row r="28" spans="1:7" x14ac:dyDescent="0.25">
      <c r="A28" s="7" t="s">
        <v>54</v>
      </c>
      <c r="B28" s="29" t="s">
        <v>34</v>
      </c>
      <c r="C28" s="3" t="s">
        <v>35</v>
      </c>
      <c r="D28" s="3"/>
      <c r="E28" s="8">
        <v>1581.36</v>
      </c>
      <c r="G28" s="18"/>
    </row>
    <row r="29" spans="1:7" s="19" customFormat="1" x14ac:dyDescent="0.25">
      <c r="A29" s="7" t="s">
        <v>28</v>
      </c>
      <c r="B29" s="29" t="s">
        <v>34</v>
      </c>
      <c r="C29" s="3" t="s">
        <v>35</v>
      </c>
      <c r="D29" s="21"/>
      <c r="E29" s="13">
        <v>1372</v>
      </c>
      <c r="G29" s="20"/>
    </row>
    <row r="30" spans="1:7" s="12" customFormat="1" ht="14.25" x14ac:dyDescent="0.2">
      <c r="A30" s="9" t="s">
        <v>29</v>
      </c>
      <c r="B30" s="26"/>
      <c r="C30" s="10"/>
      <c r="D30" s="10"/>
      <c r="E30" s="11">
        <f>SUM(E22:E29)</f>
        <v>188688.61499999999</v>
      </c>
    </row>
    <row r="31" spans="1:7" ht="30.75" customHeight="1" x14ac:dyDescent="0.25">
      <c r="A31" s="89" t="s">
        <v>55</v>
      </c>
      <c r="B31" s="89"/>
      <c r="C31" s="89"/>
      <c r="D31" s="89"/>
      <c r="E31" s="89"/>
    </row>
    <row r="32" spans="1:7" ht="30.75" customHeight="1" x14ac:dyDescent="0.25">
      <c r="A32" s="90" t="s">
        <v>21</v>
      </c>
      <c r="B32" s="90"/>
      <c r="C32" s="90"/>
      <c r="D32" s="90"/>
      <c r="E32" s="90"/>
    </row>
    <row r="33" spans="1:8" ht="13.9" customHeight="1" x14ac:dyDescent="0.25">
      <c r="A33" s="90" t="s">
        <v>20</v>
      </c>
      <c r="B33" s="90"/>
      <c r="C33" s="90"/>
      <c r="D33" s="90"/>
      <c r="E33" s="90"/>
      <c r="F33" s="12"/>
      <c r="G33" s="12"/>
      <c r="H33" s="14"/>
    </row>
    <row r="34" spans="1:8" ht="30.75" customHeight="1" x14ac:dyDescent="0.25">
      <c r="A34" s="90" t="s">
        <v>31</v>
      </c>
      <c r="B34" s="90"/>
      <c r="C34" s="90"/>
      <c r="D34" s="90"/>
      <c r="E34" s="90"/>
    </row>
    <row r="35" spans="1:8" x14ac:dyDescent="0.25">
      <c r="A35" s="91" t="s">
        <v>5</v>
      </c>
      <c r="B35" s="91"/>
      <c r="C35" s="91"/>
      <c r="D35" s="91"/>
      <c r="E35" s="91"/>
    </row>
    <row r="36" spans="1:8" x14ac:dyDescent="0.25">
      <c r="A36" s="90" t="s">
        <v>18</v>
      </c>
      <c r="B36" s="90"/>
      <c r="C36" s="90"/>
      <c r="D36" s="90"/>
      <c r="E36" s="90"/>
    </row>
    <row r="37" spans="1:8" ht="13.9" customHeight="1" x14ac:dyDescent="0.25">
      <c r="A37" s="85" t="s">
        <v>30</v>
      </c>
      <c r="B37" s="85"/>
      <c r="C37" s="85"/>
      <c r="D37" s="85"/>
      <c r="E37" s="5"/>
    </row>
    <row r="38" spans="1:8" x14ac:dyDescent="0.25">
      <c r="B38" s="86" t="s">
        <v>19</v>
      </c>
      <c r="C38" s="86"/>
      <c r="D38" s="86"/>
      <c r="E38" s="6" t="s">
        <v>6</v>
      </c>
    </row>
    <row r="39" spans="1:8" x14ac:dyDescent="0.25">
      <c r="A39" s="34"/>
      <c r="B39" s="34"/>
      <c r="C39" s="34"/>
      <c r="D39" s="34"/>
      <c r="E39" s="34"/>
    </row>
    <row r="40" spans="1:8" ht="13.9" customHeight="1" x14ac:dyDescent="0.25">
      <c r="A40" s="87" t="s">
        <v>47</v>
      </c>
      <c r="B40" s="87"/>
      <c r="C40" s="87"/>
      <c r="D40" s="87"/>
      <c r="E40" s="5"/>
    </row>
    <row r="41" spans="1:8" x14ac:dyDescent="0.25">
      <c r="B41" s="86" t="s">
        <v>19</v>
      </c>
      <c r="C41" s="86"/>
      <c r="D41" s="86"/>
      <c r="E41" s="6" t="s">
        <v>6</v>
      </c>
    </row>
    <row r="42" spans="1:8" x14ac:dyDescent="0.25">
      <c r="A42" s="2" t="s">
        <v>33</v>
      </c>
    </row>
    <row r="43" spans="1:8" x14ac:dyDescent="0.25">
      <c r="A43" s="12" t="s">
        <v>32</v>
      </c>
    </row>
    <row r="44" spans="1:8" x14ac:dyDescent="0.25">
      <c r="A44" s="2" t="s">
        <v>40</v>
      </c>
      <c r="B44" s="16">
        <v>100050.83</v>
      </c>
    </row>
    <row r="45" spans="1:8" ht="13.9" customHeight="1" x14ac:dyDescent="0.25">
      <c r="A45" s="22" t="s">
        <v>56</v>
      </c>
      <c r="B45" s="17"/>
    </row>
    <row r="46" spans="1:8" x14ac:dyDescent="0.25">
      <c r="A46" s="2" t="s">
        <v>36</v>
      </c>
      <c r="B46" s="17">
        <v>183813.07</v>
      </c>
    </row>
    <row r="47" spans="1:8" ht="31.5" x14ac:dyDescent="0.25">
      <c r="A47" s="33" t="s">
        <v>43</v>
      </c>
      <c r="B47" s="17">
        <f>3*300</f>
        <v>900</v>
      </c>
    </row>
    <row r="48" spans="1:8" ht="47.25" x14ac:dyDescent="0.25">
      <c r="A48" s="33" t="s">
        <v>44</v>
      </c>
      <c r="B48" s="17">
        <f>3*200</f>
        <v>600</v>
      </c>
    </row>
    <row r="49" spans="1:2" x14ac:dyDescent="0.25">
      <c r="A49" s="2" t="s">
        <v>37</v>
      </c>
      <c r="B49" s="27">
        <f>E30</f>
        <v>188688.61499999999</v>
      </c>
    </row>
    <row r="50" spans="1:2" x14ac:dyDescent="0.25">
      <c r="A50" s="15" t="s">
        <v>39</v>
      </c>
      <c r="B50" s="23">
        <f>B44+B46+B47+B48-B49</f>
        <v>96675.285000000033</v>
      </c>
    </row>
  </sheetData>
  <mergeCells count="29">
    <mergeCell ref="A8:E8"/>
    <mergeCell ref="A1:E1"/>
    <mergeCell ref="A2:E2"/>
    <mergeCell ref="A3:E3"/>
    <mergeCell ref="A6:E6"/>
    <mergeCell ref="A7:E7"/>
    <mergeCell ref="A20:E20"/>
    <mergeCell ref="A9:E9"/>
    <mergeCell ref="A10:E10"/>
    <mergeCell ref="A11:E11"/>
    <mergeCell ref="A12:E12"/>
    <mergeCell ref="A13:E13"/>
    <mergeCell ref="A14:E14"/>
    <mergeCell ref="A37:D37"/>
    <mergeCell ref="B38:D38"/>
    <mergeCell ref="A40:D40"/>
    <mergeCell ref="B41:D41"/>
    <mergeCell ref="D4:E4"/>
    <mergeCell ref="A31:E31"/>
    <mergeCell ref="A32:E32"/>
    <mergeCell ref="A33:E33"/>
    <mergeCell ref="A34:E34"/>
    <mergeCell ref="A35:E35"/>
    <mergeCell ref="A36:E36"/>
    <mergeCell ref="A15:E15"/>
    <mergeCell ref="A16:E16"/>
    <mergeCell ref="A17:E17"/>
    <mergeCell ref="A18:E18"/>
    <mergeCell ref="A19:E19"/>
  </mergeCells>
  <pageMargins left="0.31496062992125984" right="0.31496062992125984" top="0.15748031496062992" bottom="0.15748031496062992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topLeftCell="A25" zoomScaleNormal="100" zoomScaleSheetLayoutView="100" workbookViewId="0">
      <selection activeCell="E30" sqref="E30:E31"/>
    </sheetView>
  </sheetViews>
  <sheetFormatPr defaultColWidth="9.140625" defaultRowHeight="15" x14ac:dyDescent="0.25"/>
  <cols>
    <col min="1" max="1" width="34.5703125" style="2" customWidth="1"/>
    <col min="2" max="2" width="20.28515625" style="2" customWidth="1"/>
    <col min="3" max="3" width="13" style="2" customWidth="1"/>
    <col min="4" max="4" width="13.28515625" style="2" customWidth="1"/>
    <col min="5" max="5" width="14.140625" style="2" customWidth="1"/>
    <col min="6" max="6" width="9.140625" style="2"/>
    <col min="7" max="7" width="15.7109375" style="2" customWidth="1"/>
    <col min="8" max="8" width="18" style="2" customWidth="1"/>
    <col min="9" max="16384" width="9.140625" style="2"/>
  </cols>
  <sheetData>
    <row r="1" spans="1:5" ht="15.75" x14ac:dyDescent="0.25">
      <c r="A1" s="97" t="s">
        <v>11</v>
      </c>
      <c r="B1" s="97"/>
      <c r="C1" s="97"/>
      <c r="D1" s="97"/>
      <c r="E1" s="97"/>
    </row>
    <row r="2" spans="1:5" ht="33.75" customHeight="1" x14ac:dyDescent="0.25">
      <c r="A2" s="98" t="s">
        <v>12</v>
      </c>
      <c r="B2" s="99"/>
      <c r="C2" s="99"/>
      <c r="D2" s="99"/>
      <c r="E2" s="99"/>
    </row>
    <row r="3" spans="1:5" x14ac:dyDescent="0.25">
      <c r="A3" s="100" t="s">
        <v>57</v>
      </c>
      <c r="B3" s="100"/>
      <c r="C3" s="100"/>
      <c r="D3" s="100"/>
      <c r="E3" s="100"/>
    </row>
    <row r="4" spans="1:5" s="1" customFormat="1" ht="21" customHeight="1" x14ac:dyDescent="0.25">
      <c r="A4" s="24" t="s">
        <v>13</v>
      </c>
      <c r="B4" s="4"/>
      <c r="C4" s="4"/>
      <c r="D4" s="88" t="s">
        <v>58</v>
      </c>
      <c r="E4" s="88"/>
    </row>
    <row r="5" spans="1:5" x14ac:dyDescent="0.25">
      <c r="A5" s="38"/>
      <c r="B5" s="4"/>
      <c r="C5" s="4"/>
      <c r="D5" s="4"/>
      <c r="E5" s="4"/>
    </row>
    <row r="6" spans="1:5" x14ac:dyDescent="0.25">
      <c r="A6" s="90" t="s">
        <v>0</v>
      </c>
      <c r="B6" s="90"/>
      <c r="C6" s="90"/>
      <c r="D6" s="90"/>
      <c r="E6" s="90"/>
    </row>
    <row r="7" spans="1:5" x14ac:dyDescent="0.25">
      <c r="A7" s="101" t="s">
        <v>25</v>
      </c>
      <c r="B7" s="101"/>
      <c r="C7" s="101"/>
      <c r="D7" s="101"/>
      <c r="E7" s="101"/>
    </row>
    <row r="8" spans="1:5" x14ac:dyDescent="0.25">
      <c r="A8" s="92" t="s">
        <v>1</v>
      </c>
      <c r="B8" s="92"/>
      <c r="C8" s="92"/>
      <c r="D8" s="92"/>
      <c r="E8" s="92"/>
    </row>
    <row r="9" spans="1:5" x14ac:dyDescent="0.25">
      <c r="A9" s="90" t="s">
        <v>45</v>
      </c>
      <c r="B9" s="90"/>
      <c r="C9" s="90"/>
      <c r="D9" s="90"/>
      <c r="E9" s="90"/>
    </row>
    <row r="10" spans="1:5" ht="32.25" customHeight="1" x14ac:dyDescent="0.25">
      <c r="A10" s="95" t="s">
        <v>14</v>
      </c>
      <c r="B10" s="96"/>
      <c r="C10" s="96"/>
      <c r="D10" s="96"/>
      <c r="E10" s="96"/>
    </row>
    <row r="11" spans="1:5" ht="27" customHeight="1" x14ac:dyDescent="0.25">
      <c r="A11" s="90" t="s">
        <v>46</v>
      </c>
      <c r="B11" s="90"/>
      <c r="C11" s="90"/>
      <c r="D11" s="90"/>
      <c r="E11" s="90"/>
    </row>
    <row r="12" spans="1:5" x14ac:dyDescent="0.25">
      <c r="A12" s="92" t="s">
        <v>15</v>
      </c>
      <c r="B12" s="93"/>
      <c r="C12" s="93"/>
      <c r="D12" s="93"/>
      <c r="E12" s="93"/>
    </row>
    <row r="13" spans="1:5" x14ac:dyDescent="0.25">
      <c r="A13" s="90" t="s">
        <v>22</v>
      </c>
      <c r="B13" s="90"/>
      <c r="C13" s="90"/>
      <c r="D13" s="90"/>
      <c r="E13" s="90"/>
    </row>
    <row r="14" spans="1:5" x14ac:dyDescent="0.25">
      <c r="A14" s="92" t="s">
        <v>2</v>
      </c>
      <c r="B14" s="93"/>
      <c r="C14" s="93"/>
      <c r="D14" s="93"/>
      <c r="E14" s="93"/>
    </row>
    <row r="15" spans="1:5" x14ac:dyDescent="0.25">
      <c r="A15" s="90" t="s">
        <v>23</v>
      </c>
      <c r="B15" s="90"/>
      <c r="C15" s="90"/>
      <c r="D15" s="90"/>
      <c r="E15" s="90"/>
    </row>
    <row r="16" spans="1:5" x14ac:dyDescent="0.25">
      <c r="A16" s="92" t="s">
        <v>16</v>
      </c>
      <c r="B16" s="93"/>
      <c r="C16" s="93"/>
      <c r="D16" s="93"/>
      <c r="E16" s="93"/>
    </row>
    <row r="17" spans="1:7" ht="31.5" customHeight="1" x14ac:dyDescent="0.25">
      <c r="A17" s="90" t="s">
        <v>17</v>
      </c>
      <c r="B17" s="90"/>
      <c r="C17" s="90"/>
      <c r="D17" s="90"/>
      <c r="E17" s="90"/>
    </row>
    <row r="18" spans="1:7" ht="54" customHeight="1" x14ac:dyDescent="0.25">
      <c r="A18" s="90" t="s">
        <v>26</v>
      </c>
      <c r="B18" s="90"/>
      <c r="C18" s="90"/>
      <c r="D18" s="90"/>
      <c r="E18" s="90"/>
    </row>
    <row r="19" spans="1:7" ht="30" customHeight="1" x14ac:dyDescent="0.25">
      <c r="A19" s="94" t="s">
        <v>27</v>
      </c>
      <c r="B19" s="94"/>
      <c r="C19" s="94"/>
      <c r="D19" s="94"/>
      <c r="E19" s="94"/>
    </row>
    <row r="20" spans="1:7" x14ac:dyDescent="0.25">
      <c r="A20" s="94"/>
      <c r="B20" s="94"/>
      <c r="C20" s="94"/>
      <c r="D20" s="94"/>
      <c r="E20" s="94"/>
      <c r="F20" s="2">
        <v>3329.5</v>
      </c>
      <c r="G20" s="2">
        <v>3</v>
      </c>
    </row>
    <row r="21" spans="1:7" ht="135" x14ac:dyDescent="0.25">
      <c r="A21" s="3" t="s">
        <v>7</v>
      </c>
      <c r="B21" s="25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8" t="s">
        <v>42</v>
      </c>
      <c r="B22" s="29" t="s">
        <v>41</v>
      </c>
      <c r="C22" s="3" t="s">
        <v>4</v>
      </c>
      <c r="D22" s="3">
        <v>12.45</v>
      </c>
      <c r="E22" s="8">
        <f>D22*F20*G20</f>
        <v>124356.82499999998</v>
      </c>
      <c r="G22" s="18"/>
    </row>
    <row r="23" spans="1:7" ht="76.5" customHeight="1" x14ac:dyDescent="0.25">
      <c r="A23" s="7" t="s">
        <v>69</v>
      </c>
      <c r="B23" s="29" t="s">
        <v>59</v>
      </c>
      <c r="C23" s="3" t="s">
        <v>4</v>
      </c>
      <c r="D23" s="3"/>
      <c r="E23" s="8">
        <f>1694.92*2</f>
        <v>3389.84</v>
      </c>
      <c r="G23" s="18"/>
    </row>
    <row r="24" spans="1:7" ht="30" x14ac:dyDescent="0.25">
      <c r="A24" s="30" t="s">
        <v>49</v>
      </c>
      <c r="B24" s="29" t="s">
        <v>59</v>
      </c>
      <c r="C24" s="3" t="s">
        <v>4</v>
      </c>
      <c r="D24" s="32"/>
      <c r="E24" s="8">
        <v>0</v>
      </c>
      <c r="G24" s="18"/>
    </row>
    <row r="25" spans="1:7" x14ac:dyDescent="0.25">
      <c r="A25" s="30" t="s">
        <v>38</v>
      </c>
      <c r="B25" s="31" t="s">
        <v>24</v>
      </c>
      <c r="C25" s="32" t="s">
        <v>4</v>
      </c>
      <c r="D25" s="32">
        <v>4.78</v>
      </c>
      <c r="E25" s="8">
        <f>D25*F20*G20</f>
        <v>47745.03</v>
      </c>
      <c r="G25" s="18"/>
    </row>
    <row r="26" spans="1:7" ht="16.149999999999999" customHeight="1" x14ac:dyDescent="0.25">
      <c r="A26" s="7" t="s">
        <v>52</v>
      </c>
      <c r="B26" s="29" t="s">
        <v>59</v>
      </c>
      <c r="C26" s="3" t="s">
        <v>35</v>
      </c>
      <c r="D26" s="3"/>
      <c r="E26" s="36">
        <v>0</v>
      </c>
      <c r="G26" s="18"/>
    </row>
    <row r="27" spans="1:7" x14ac:dyDescent="0.25">
      <c r="A27" s="7" t="s">
        <v>53</v>
      </c>
      <c r="B27" s="29" t="s">
        <v>59</v>
      </c>
      <c r="C27" s="3" t="s">
        <v>35</v>
      </c>
      <c r="D27" s="3"/>
      <c r="E27" s="8">
        <v>8500.16</v>
      </c>
      <c r="G27" s="18"/>
    </row>
    <row r="28" spans="1:7" x14ac:dyDescent="0.25">
      <c r="A28" s="7" t="s">
        <v>54</v>
      </c>
      <c r="B28" s="29" t="s">
        <v>59</v>
      </c>
      <c r="C28" s="3" t="s">
        <v>35</v>
      </c>
      <c r="D28" s="3"/>
      <c r="E28" s="8">
        <v>1581.36</v>
      </c>
      <c r="G28" s="18"/>
    </row>
    <row r="29" spans="1:7" s="19" customFormat="1" x14ac:dyDescent="0.25">
      <c r="A29" s="7" t="s">
        <v>28</v>
      </c>
      <c r="B29" s="29" t="s">
        <v>59</v>
      </c>
      <c r="C29" s="3" t="s">
        <v>35</v>
      </c>
      <c r="D29" s="21"/>
      <c r="E29" s="13">
        <v>1702.1</v>
      </c>
      <c r="G29" s="20"/>
    </row>
    <row r="30" spans="1:7" s="19" customFormat="1" x14ac:dyDescent="0.25">
      <c r="A30" s="40" t="s">
        <v>60</v>
      </c>
      <c r="B30" s="39" t="s">
        <v>64</v>
      </c>
      <c r="C30" s="3" t="s">
        <v>66</v>
      </c>
      <c r="D30" s="41"/>
      <c r="E30" s="13">
        <v>5785.47</v>
      </c>
      <c r="G30" s="20"/>
    </row>
    <row r="31" spans="1:7" s="19" customFormat="1" x14ac:dyDescent="0.25">
      <c r="A31" s="40" t="s">
        <v>61</v>
      </c>
      <c r="B31" s="39" t="s">
        <v>64</v>
      </c>
      <c r="C31" s="3" t="s">
        <v>66</v>
      </c>
      <c r="D31" s="41"/>
      <c r="E31" s="13">
        <v>645.11</v>
      </c>
      <c r="G31" s="20"/>
    </row>
    <row r="32" spans="1:7" s="19" customFormat="1" x14ac:dyDescent="0.25">
      <c r="A32" s="40" t="s">
        <v>62</v>
      </c>
      <c r="B32" s="39" t="s">
        <v>65</v>
      </c>
      <c r="C32" s="3" t="s">
        <v>66</v>
      </c>
      <c r="D32" s="41">
        <v>5</v>
      </c>
      <c r="E32" s="13">
        <f>D32*206.95</f>
        <v>1034.75</v>
      </c>
      <c r="G32" s="20"/>
    </row>
    <row r="33" spans="1:8" s="19" customFormat="1" x14ac:dyDescent="0.25">
      <c r="A33" s="40" t="s">
        <v>63</v>
      </c>
      <c r="B33" s="39" t="s">
        <v>65</v>
      </c>
      <c r="C33" s="3" t="s">
        <v>66</v>
      </c>
      <c r="D33" s="42">
        <v>10</v>
      </c>
      <c r="E33" s="13">
        <f>D33*206.95</f>
        <v>2069.5</v>
      </c>
      <c r="G33" s="20"/>
    </row>
    <row r="34" spans="1:8" s="12" customFormat="1" ht="14.25" x14ac:dyDescent="0.2">
      <c r="A34" s="9" t="s">
        <v>29</v>
      </c>
      <c r="B34" s="26"/>
      <c r="C34" s="10"/>
      <c r="D34" s="10"/>
      <c r="E34" s="11">
        <f>SUM(E22:E33)</f>
        <v>196810.14499999996</v>
      </c>
    </row>
    <row r="35" spans="1:8" ht="30.75" customHeight="1" x14ac:dyDescent="0.25">
      <c r="A35" s="102" t="s">
        <v>67</v>
      </c>
      <c r="B35" s="102"/>
      <c r="C35" s="102"/>
      <c r="D35" s="102"/>
      <c r="E35" s="102"/>
    </row>
    <row r="36" spans="1:8" ht="30.75" customHeight="1" x14ac:dyDescent="0.25">
      <c r="A36" s="90" t="s">
        <v>21</v>
      </c>
      <c r="B36" s="90"/>
      <c r="C36" s="90"/>
      <c r="D36" s="90"/>
      <c r="E36" s="90"/>
    </row>
    <row r="37" spans="1:8" ht="13.9" customHeight="1" x14ac:dyDescent="0.25">
      <c r="A37" s="90" t="s">
        <v>20</v>
      </c>
      <c r="B37" s="90"/>
      <c r="C37" s="90"/>
      <c r="D37" s="90"/>
      <c r="E37" s="90"/>
      <c r="F37" s="12"/>
      <c r="G37" s="12"/>
      <c r="H37" s="14"/>
    </row>
    <row r="38" spans="1:8" ht="30.75" customHeight="1" x14ac:dyDescent="0.25">
      <c r="A38" s="90" t="s">
        <v>31</v>
      </c>
      <c r="B38" s="90"/>
      <c r="C38" s="90"/>
      <c r="D38" s="90"/>
      <c r="E38" s="90"/>
    </row>
    <row r="39" spans="1:8" x14ac:dyDescent="0.25">
      <c r="A39" s="91" t="s">
        <v>5</v>
      </c>
      <c r="B39" s="91"/>
      <c r="C39" s="91"/>
      <c r="D39" s="91"/>
      <c r="E39" s="91"/>
    </row>
    <row r="40" spans="1:8" x14ac:dyDescent="0.25">
      <c r="A40" s="90" t="s">
        <v>18</v>
      </c>
      <c r="B40" s="90"/>
      <c r="C40" s="90"/>
      <c r="D40" s="90"/>
      <c r="E40" s="90"/>
    </row>
    <row r="41" spans="1:8" ht="13.9" customHeight="1" x14ac:dyDescent="0.25">
      <c r="A41" s="85" t="s">
        <v>30</v>
      </c>
      <c r="B41" s="85"/>
      <c r="C41" s="85"/>
      <c r="D41" s="85"/>
      <c r="E41" s="5"/>
    </row>
    <row r="42" spans="1:8" x14ac:dyDescent="0.25">
      <c r="B42" s="86" t="s">
        <v>19</v>
      </c>
      <c r="C42" s="86"/>
      <c r="D42" s="86"/>
      <c r="E42" s="6" t="s">
        <v>6</v>
      </c>
    </row>
    <row r="43" spans="1:8" x14ac:dyDescent="0.25">
      <c r="A43" s="37"/>
      <c r="B43" s="37"/>
      <c r="C43" s="37"/>
      <c r="D43" s="37"/>
      <c r="E43" s="37"/>
    </row>
    <row r="44" spans="1:8" ht="13.9" customHeight="1" x14ac:dyDescent="0.25">
      <c r="A44" s="87" t="s">
        <v>47</v>
      </c>
      <c r="B44" s="87"/>
      <c r="C44" s="87"/>
      <c r="D44" s="87"/>
      <c r="E44" s="5"/>
    </row>
    <row r="45" spans="1:8" x14ac:dyDescent="0.25">
      <c r="B45" s="86" t="s">
        <v>19</v>
      </c>
      <c r="C45" s="86"/>
      <c r="D45" s="86"/>
      <c r="E45" s="6" t="s">
        <v>6</v>
      </c>
    </row>
    <row r="46" spans="1:8" x14ac:dyDescent="0.25">
      <c r="A46" s="2" t="s">
        <v>33</v>
      </c>
    </row>
    <row r="47" spans="1:8" x14ac:dyDescent="0.25">
      <c r="A47" s="12" t="s">
        <v>32</v>
      </c>
    </row>
    <row r="48" spans="1:8" x14ac:dyDescent="0.25">
      <c r="A48" s="2" t="s">
        <v>40</v>
      </c>
      <c r="B48" s="16">
        <f>'1кв'!B50</f>
        <v>96675.285000000033</v>
      </c>
    </row>
    <row r="49" spans="1:2" ht="13.9" customHeight="1" x14ac:dyDescent="0.25">
      <c r="A49" s="22" t="s">
        <v>68</v>
      </c>
      <c r="B49" s="17"/>
    </row>
    <row r="50" spans="1:2" x14ac:dyDescent="0.25">
      <c r="A50" s="2" t="s">
        <v>36</v>
      </c>
      <c r="B50" s="17">
        <f>185818.14-27.28</f>
        <v>185790.86000000002</v>
      </c>
    </row>
    <row r="51" spans="1:2" ht="31.5" x14ac:dyDescent="0.25">
      <c r="A51" s="33" t="s">
        <v>43</v>
      </c>
      <c r="B51" s="17">
        <f>3*300</f>
        <v>900</v>
      </c>
    </row>
    <row r="52" spans="1:2" ht="47.25" x14ac:dyDescent="0.25">
      <c r="A52" s="33" t="s">
        <v>44</v>
      </c>
      <c r="B52" s="17">
        <f>3*200</f>
        <v>600</v>
      </c>
    </row>
    <row r="53" spans="1:2" x14ac:dyDescent="0.25">
      <c r="A53" s="2" t="s">
        <v>37</v>
      </c>
      <c r="B53" s="27">
        <f>E34</f>
        <v>196810.14499999996</v>
      </c>
    </row>
    <row r="54" spans="1:2" x14ac:dyDescent="0.25">
      <c r="A54" s="15" t="s">
        <v>39</v>
      </c>
      <c r="B54" s="23">
        <f>B48+B50+B51+B52-B53</f>
        <v>87156.000000000058</v>
      </c>
    </row>
  </sheetData>
  <mergeCells count="29">
    <mergeCell ref="A40:E40"/>
    <mergeCell ref="A41:D41"/>
    <mergeCell ref="B42:D42"/>
    <mergeCell ref="A44:D44"/>
    <mergeCell ref="B45:D45"/>
    <mergeCell ref="A39:E39"/>
    <mergeCell ref="A14:E14"/>
    <mergeCell ref="A15:E15"/>
    <mergeCell ref="A16:E16"/>
    <mergeCell ref="A17:E17"/>
    <mergeCell ref="A18:E18"/>
    <mergeCell ref="A19:E19"/>
    <mergeCell ref="A20:E20"/>
    <mergeCell ref="A35:E35"/>
    <mergeCell ref="A36:E36"/>
    <mergeCell ref="A37:E37"/>
    <mergeCell ref="A38:E38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ageMargins left="0.31496062992125984" right="0.31496062992125984" top="0.15748031496062992" bottom="0.15748031496062992" header="0.31496062992125984" footer="0.31496062992125984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27" zoomScaleNormal="100" zoomScaleSheetLayoutView="100" workbookViewId="0">
      <selection activeCell="A33" sqref="A33:E33"/>
    </sheetView>
  </sheetViews>
  <sheetFormatPr defaultColWidth="9.140625" defaultRowHeight="15" x14ac:dyDescent="0.25"/>
  <cols>
    <col min="1" max="1" width="34.5703125" style="2" customWidth="1"/>
    <col min="2" max="2" width="20.28515625" style="2" customWidth="1"/>
    <col min="3" max="3" width="13" style="2" customWidth="1"/>
    <col min="4" max="4" width="13.28515625" style="2" customWidth="1"/>
    <col min="5" max="5" width="14.140625" style="2" customWidth="1"/>
    <col min="6" max="6" width="9.140625" style="2"/>
    <col min="7" max="7" width="15.7109375" style="2" customWidth="1"/>
    <col min="8" max="8" width="18" style="2" customWidth="1"/>
    <col min="9" max="16384" width="9.140625" style="2"/>
  </cols>
  <sheetData>
    <row r="1" spans="1:5" ht="15.75" x14ac:dyDescent="0.25">
      <c r="A1" s="97" t="s">
        <v>11</v>
      </c>
      <c r="B1" s="97"/>
      <c r="C1" s="97"/>
      <c r="D1" s="97"/>
      <c r="E1" s="97"/>
    </row>
    <row r="2" spans="1:5" ht="33.75" customHeight="1" x14ac:dyDescent="0.25">
      <c r="A2" s="98" t="s">
        <v>12</v>
      </c>
      <c r="B2" s="99"/>
      <c r="C2" s="99"/>
      <c r="D2" s="99"/>
      <c r="E2" s="99"/>
    </row>
    <row r="3" spans="1:5" x14ac:dyDescent="0.25">
      <c r="A3" s="100" t="s">
        <v>70</v>
      </c>
      <c r="B3" s="100"/>
      <c r="C3" s="100"/>
      <c r="D3" s="100"/>
      <c r="E3" s="100"/>
    </row>
    <row r="4" spans="1:5" s="1" customFormat="1" ht="21" customHeight="1" x14ac:dyDescent="0.25">
      <c r="A4" s="24" t="s">
        <v>13</v>
      </c>
      <c r="B4" s="4"/>
      <c r="C4" s="4"/>
      <c r="D4" s="4"/>
      <c r="E4" s="45" t="s">
        <v>71</v>
      </c>
    </row>
    <row r="5" spans="1:5" x14ac:dyDescent="0.25">
      <c r="A5" s="44"/>
      <c r="B5" s="4"/>
      <c r="C5" s="4"/>
      <c r="D5" s="4"/>
      <c r="E5" s="4"/>
    </row>
    <row r="6" spans="1:5" x14ac:dyDescent="0.25">
      <c r="A6" s="90" t="s">
        <v>0</v>
      </c>
      <c r="B6" s="90"/>
      <c r="C6" s="90"/>
      <c r="D6" s="90"/>
      <c r="E6" s="90"/>
    </row>
    <row r="7" spans="1:5" x14ac:dyDescent="0.25">
      <c r="A7" s="101" t="s">
        <v>25</v>
      </c>
      <c r="B7" s="101"/>
      <c r="C7" s="101"/>
      <c r="D7" s="101"/>
      <c r="E7" s="101"/>
    </row>
    <row r="8" spans="1:5" x14ac:dyDescent="0.25">
      <c r="A8" s="92" t="s">
        <v>1</v>
      </c>
      <c r="B8" s="92"/>
      <c r="C8" s="92"/>
      <c r="D8" s="92"/>
      <c r="E8" s="92"/>
    </row>
    <row r="9" spans="1:5" x14ac:dyDescent="0.25">
      <c r="A9" s="90" t="s">
        <v>45</v>
      </c>
      <c r="B9" s="90"/>
      <c r="C9" s="90"/>
      <c r="D9" s="90"/>
      <c r="E9" s="90"/>
    </row>
    <row r="10" spans="1:5" ht="32.25" customHeight="1" x14ac:dyDescent="0.25">
      <c r="A10" s="95" t="s">
        <v>14</v>
      </c>
      <c r="B10" s="96"/>
      <c r="C10" s="96"/>
      <c r="D10" s="96"/>
      <c r="E10" s="96"/>
    </row>
    <row r="11" spans="1:5" ht="27" customHeight="1" x14ac:dyDescent="0.25">
      <c r="A11" s="90" t="s">
        <v>46</v>
      </c>
      <c r="B11" s="90"/>
      <c r="C11" s="90"/>
      <c r="D11" s="90"/>
      <c r="E11" s="90"/>
    </row>
    <row r="12" spans="1:5" x14ac:dyDescent="0.25">
      <c r="A12" s="92" t="s">
        <v>15</v>
      </c>
      <c r="B12" s="93"/>
      <c r="C12" s="93"/>
      <c r="D12" s="93"/>
      <c r="E12" s="93"/>
    </row>
    <row r="13" spans="1:5" x14ac:dyDescent="0.25">
      <c r="A13" s="90" t="s">
        <v>22</v>
      </c>
      <c r="B13" s="90"/>
      <c r="C13" s="90"/>
      <c r="D13" s="90"/>
      <c r="E13" s="90"/>
    </row>
    <row r="14" spans="1:5" x14ac:dyDescent="0.25">
      <c r="A14" s="92" t="s">
        <v>2</v>
      </c>
      <c r="B14" s="93"/>
      <c r="C14" s="93"/>
      <c r="D14" s="93"/>
      <c r="E14" s="93"/>
    </row>
    <row r="15" spans="1:5" x14ac:dyDescent="0.25">
      <c r="A15" s="90" t="s">
        <v>23</v>
      </c>
      <c r="B15" s="90"/>
      <c r="C15" s="90"/>
      <c r="D15" s="90"/>
      <c r="E15" s="90"/>
    </row>
    <row r="16" spans="1:5" x14ac:dyDescent="0.25">
      <c r="A16" s="92" t="s">
        <v>16</v>
      </c>
      <c r="B16" s="93"/>
      <c r="C16" s="93"/>
      <c r="D16" s="93"/>
      <c r="E16" s="93"/>
    </row>
    <row r="17" spans="1:7" ht="31.5" customHeight="1" x14ac:dyDescent="0.25">
      <c r="A17" s="90" t="s">
        <v>17</v>
      </c>
      <c r="B17" s="90"/>
      <c r="C17" s="90"/>
      <c r="D17" s="90"/>
      <c r="E17" s="90"/>
    </row>
    <row r="18" spans="1:7" ht="54" customHeight="1" x14ac:dyDescent="0.25">
      <c r="A18" s="90" t="s">
        <v>26</v>
      </c>
      <c r="B18" s="90"/>
      <c r="C18" s="90"/>
      <c r="D18" s="90"/>
      <c r="E18" s="90"/>
    </row>
    <row r="19" spans="1:7" ht="30" customHeight="1" x14ac:dyDescent="0.25">
      <c r="A19" s="94" t="s">
        <v>27</v>
      </c>
      <c r="B19" s="94"/>
      <c r="C19" s="94"/>
      <c r="D19" s="94"/>
      <c r="E19" s="94"/>
    </row>
    <row r="20" spans="1:7" x14ac:dyDescent="0.25">
      <c r="A20" s="94"/>
      <c r="B20" s="94"/>
      <c r="C20" s="94"/>
      <c r="D20" s="94"/>
      <c r="E20" s="94"/>
      <c r="F20" s="2">
        <v>3329.5</v>
      </c>
      <c r="G20" s="2">
        <v>3</v>
      </c>
    </row>
    <row r="21" spans="1:7" ht="135" x14ac:dyDescent="0.25">
      <c r="A21" s="3" t="s">
        <v>7</v>
      </c>
      <c r="B21" s="25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8" t="s">
        <v>42</v>
      </c>
      <c r="B22" s="29" t="s">
        <v>41</v>
      </c>
      <c r="C22" s="3" t="s">
        <v>4</v>
      </c>
      <c r="D22" s="3">
        <v>13.2</v>
      </c>
      <c r="E22" s="8">
        <f>D22*F20*G20</f>
        <v>131848.19999999998</v>
      </c>
      <c r="G22" s="18"/>
    </row>
    <row r="23" spans="1:7" ht="76.5" customHeight="1" x14ac:dyDescent="0.25">
      <c r="A23" s="7" t="s">
        <v>72</v>
      </c>
      <c r="B23" s="29" t="s">
        <v>73</v>
      </c>
      <c r="C23" s="3" t="s">
        <v>4</v>
      </c>
      <c r="D23" s="3"/>
      <c r="E23" s="8">
        <f>1694.92*3</f>
        <v>5084.76</v>
      </c>
      <c r="G23" s="18"/>
    </row>
    <row r="24" spans="1:7" ht="30" x14ac:dyDescent="0.25">
      <c r="A24" s="30" t="s">
        <v>49</v>
      </c>
      <c r="B24" s="29" t="s">
        <v>73</v>
      </c>
      <c r="C24" s="3" t="s">
        <v>4</v>
      </c>
      <c r="D24" s="32"/>
      <c r="E24" s="8">
        <v>1243.1300000000001</v>
      </c>
      <c r="G24" s="18"/>
    </row>
    <row r="25" spans="1:7" x14ac:dyDescent="0.25">
      <c r="A25" s="30" t="s">
        <v>38</v>
      </c>
      <c r="B25" s="31" t="s">
        <v>24</v>
      </c>
      <c r="C25" s="32" t="s">
        <v>4</v>
      </c>
      <c r="D25" s="32">
        <v>5</v>
      </c>
      <c r="E25" s="8">
        <f>D25*F20*G20</f>
        <v>49942.5</v>
      </c>
      <c r="G25" s="18"/>
    </row>
    <row r="26" spans="1:7" ht="16.149999999999999" customHeight="1" x14ac:dyDescent="0.25">
      <c r="A26" s="7" t="s">
        <v>52</v>
      </c>
      <c r="B26" s="29" t="s">
        <v>73</v>
      </c>
      <c r="C26" s="3" t="s">
        <v>35</v>
      </c>
      <c r="D26" s="3"/>
      <c r="E26" s="36">
        <v>0</v>
      </c>
      <c r="G26" s="18"/>
    </row>
    <row r="27" spans="1:7" x14ac:dyDescent="0.25">
      <c r="A27" s="7" t="s">
        <v>53</v>
      </c>
      <c r="B27" s="29" t="s">
        <v>73</v>
      </c>
      <c r="C27" s="3" t="s">
        <v>35</v>
      </c>
      <c r="D27" s="3"/>
      <c r="E27" s="8">
        <v>10307.44</v>
      </c>
      <c r="G27" s="18"/>
    </row>
    <row r="28" spans="1:7" x14ac:dyDescent="0.25">
      <c r="A28" s="7" t="s">
        <v>54</v>
      </c>
      <c r="B28" s="29" t="s">
        <v>73</v>
      </c>
      <c r="C28" s="3" t="s">
        <v>35</v>
      </c>
      <c r="D28" s="3"/>
      <c r="E28" s="8">
        <v>1633.98</v>
      </c>
      <c r="G28" s="18"/>
    </row>
    <row r="29" spans="1:7" s="19" customFormat="1" x14ac:dyDescent="0.25">
      <c r="A29" s="7" t="s">
        <v>28</v>
      </c>
      <c r="B29" s="29" t="s">
        <v>73</v>
      </c>
      <c r="C29" s="3" t="s">
        <v>35</v>
      </c>
      <c r="D29" s="21"/>
      <c r="E29" s="13">
        <v>2231.2600000000002</v>
      </c>
      <c r="G29" s="20"/>
    </row>
    <row r="30" spans="1:7" s="19" customFormat="1" x14ac:dyDescent="0.25">
      <c r="A30" s="40" t="s">
        <v>78</v>
      </c>
      <c r="B30" s="39" t="s">
        <v>75</v>
      </c>
      <c r="C30" s="3" t="s">
        <v>66</v>
      </c>
      <c r="D30" s="41">
        <v>6</v>
      </c>
      <c r="E30" s="13">
        <f>D30*218.47</f>
        <v>1310.82</v>
      </c>
      <c r="G30" s="20"/>
    </row>
    <row r="31" spans="1:7" s="19" customFormat="1" x14ac:dyDescent="0.25">
      <c r="A31" s="40" t="s">
        <v>74</v>
      </c>
      <c r="B31" s="39" t="s">
        <v>75</v>
      </c>
      <c r="C31" s="3" t="s">
        <v>66</v>
      </c>
      <c r="D31" s="41">
        <v>1.5</v>
      </c>
      <c r="E31" s="13">
        <f>D31*218.47</f>
        <v>327.70499999999998</v>
      </c>
      <c r="G31" s="20"/>
    </row>
    <row r="32" spans="1:7" s="12" customFormat="1" ht="14.25" x14ac:dyDescent="0.2">
      <c r="A32" s="9" t="s">
        <v>29</v>
      </c>
      <c r="B32" s="26"/>
      <c r="C32" s="10"/>
      <c r="D32" s="10"/>
      <c r="E32" s="11">
        <f>SUM(E22:E31)</f>
        <v>203929.79500000001</v>
      </c>
    </row>
    <row r="33" spans="1:8" ht="30.75" customHeight="1" x14ac:dyDescent="0.25">
      <c r="A33" s="102" t="s">
        <v>76</v>
      </c>
      <c r="B33" s="102"/>
      <c r="C33" s="102"/>
      <c r="D33" s="102"/>
      <c r="E33" s="102"/>
    </row>
    <row r="34" spans="1:8" ht="30.75" customHeight="1" x14ac:dyDescent="0.25">
      <c r="A34" s="90" t="s">
        <v>21</v>
      </c>
      <c r="B34" s="90"/>
      <c r="C34" s="90"/>
      <c r="D34" s="90"/>
      <c r="E34" s="90"/>
    </row>
    <row r="35" spans="1:8" ht="13.9" customHeight="1" x14ac:dyDescent="0.25">
      <c r="A35" s="90" t="s">
        <v>20</v>
      </c>
      <c r="B35" s="90"/>
      <c r="C35" s="90"/>
      <c r="D35" s="90"/>
      <c r="E35" s="90"/>
      <c r="F35" s="12"/>
      <c r="G35" s="12"/>
      <c r="H35" s="14"/>
    </row>
    <row r="36" spans="1:8" ht="30.75" customHeight="1" x14ac:dyDescent="0.25">
      <c r="A36" s="90" t="s">
        <v>31</v>
      </c>
      <c r="B36" s="90"/>
      <c r="C36" s="90"/>
      <c r="D36" s="90"/>
      <c r="E36" s="90"/>
    </row>
    <row r="37" spans="1:8" x14ac:dyDescent="0.25">
      <c r="A37" s="91" t="s">
        <v>5</v>
      </c>
      <c r="B37" s="91"/>
      <c r="C37" s="91"/>
      <c r="D37" s="91"/>
      <c r="E37" s="91"/>
    </row>
    <row r="38" spans="1:8" x14ac:dyDescent="0.25">
      <c r="A38" s="90" t="s">
        <v>18</v>
      </c>
      <c r="B38" s="90"/>
      <c r="C38" s="90"/>
      <c r="D38" s="90"/>
      <c r="E38" s="90"/>
    </row>
    <row r="39" spans="1:8" ht="13.9" customHeight="1" x14ac:dyDescent="0.25">
      <c r="A39" s="85" t="s">
        <v>30</v>
      </c>
      <c r="B39" s="85"/>
      <c r="C39" s="85"/>
      <c r="D39" s="85"/>
      <c r="E39" s="5"/>
    </row>
    <row r="40" spans="1:8" x14ac:dyDescent="0.25">
      <c r="B40" s="86" t="s">
        <v>19</v>
      </c>
      <c r="C40" s="86"/>
      <c r="D40" s="86"/>
      <c r="E40" s="6" t="s">
        <v>6</v>
      </c>
    </row>
    <row r="41" spans="1:8" x14ac:dyDescent="0.25">
      <c r="A41" s="43"/>
      <c r="B41" s="43"/>
      <c r="C41" s="43"/>
      <c r="D41" s="43"/>
      <c r="E41" s="43"/>
    </row>
    <row r="42" spans="1:8" ht="13.9" customHeight="1" x14ac:dyDescent="0.25">
      <c r="A42" s="87" t="s">
        <v>47</v>
      </c>
      <c r="B42" s="87"/>
      <c r="C42" s="87"/>
      <c r="D42" s="87"/>
      <c r="E42" s="5"/>
    </row>
    <row r="43" spans="1:8" x14ac:dyDescent="0.25">
      <c r="B43" s="86" t="s">
        <v>19</v>
      </c>
      <c r="C43" s="86"/>
      <c r="D43" s="86"/>
      <c r="E43" s="6" t="s">
        <v>6</v>
      </c>
    </row>
    <row r="44" spans="1:8" x14ac:dyDescent="0.25">
      <c r="A44" s="2" t="s">
        <v>33</v>
      </c>
    </row>
    <row r="45" spans="1:8" x14ac:dyDescent="0.25">
      <c r="A45" s="12" t="s">
        <v>32</v>
      </c>
    </row>
    <row r="46" spans="1:8" x14ac:dyDescent="0.25">
      <c r="A46" s="2" t="s">
        <v>40</v>
      </c>
      <c r="B46" s="16">
        <f>'2кв'!B54</f>
        <v>87156.000000000058</v>
      </c>
    </row>
    <row r="47" spans="1:8" ht="13.9" customHeight="1" x14ac:dyDescent="0.25">
      <c r="A47" s="22" t="s">
        <v>77</v>
      </c>
      <c r="B47" s="17"/>
    </row>
    <row r="48" spans="1:8" x14ac:dyDescent="0.25">
      <c r="A48" s="2" t="s">
        <v>36</v>
      </c>
      <c r="B48" s="17">
        <f>190892.25-13.74</f>
        <v>190878.51</v>
      </c>
    </row>
    <row r="49" spans="1:2" ht="31.5" x14ac:dyDescent="0.25">
      <c r="A49" s="33" t="s">
        <v>43</v>
      </c>
      <c r="B49" s="17">
        <f>3*300</f>
        <v>900</v>
      </c>
    </row>
    <row r="50" spans="1:2" ht="47.25" x14ac:dyDescent="0.25">
      <c r="A50" s="33" t="s">
        <v>44</v>
      </c>
      <c r="B50" s="17">
        <f>3*200</f>
        <v>600</v>
      </c>
    </row>
    <row r="51" spans="1:2" x14ac:dyDescent="0.25">
      <c r="A51" s="2" t="s">
        <v>37</v>
      </c>
      <c r="B51" s="27">
        <f>E32</f>
        <v>203929.79500000001</v>
      </c>
    </row>
    <row r="52" spans="1:2" x14ac:dyDescent="0.25">
      <c r="A52" s="15" t="s">
        <v>39</v>
      </c>
      <c r="B52" s="23">
        <f>B46+B48+B49+B50-B51</f>
        <v>75604.715000000055</v>
      </c>
    </row>
  </sheetData>
  <mergeCells count="28">
    <mergeCell ref="A38:E38"/>
    <mergeCell ref="A39:D39"/>
    <mergeCell ref="B40:D40"/>
    <mergeCell ref="A42:D42"/>
    <mergeCell ref="B43:D43"/>
    <mergeCell ref="A37:E37"/>
    <mergeCell ref="A14:E14"/>
    <mergeCell ref="A15:E15"/>
    <mergeCell ref="A16:E16"/>
    <mergeCell ref="A17:E17"/>
    <mergeCell ref="A18:E18"/>
    <mergeCell ref="A19:E19"/>
    <mergeCell ref="A20:E20"/>
    <mergeCell ref="A33:E33"/>
    <mergeCell ref="A34:E34"/>
    <mergeCell ref="A35:E35"/>
    <mergeCell ref="A36:E36"/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</mergeCells>
  <pageMargins left="0.31496062992125984" right="0.31496062992125984" top="0.15748031496062992" bottom="0.15748031496062992" header="0.31496062992125984" footer="0.31496062992125984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topLeftCell="A25" zoomScaleNormal="100" zoomScaleSheetLayoutView="100" workbookViewId="0">
      <selection activeCell="A34" sqref="A34:E34"/>
    </sheetView>
  </sheetViews>
  <sheetFormatPr defaultColWidth="9.140625" defaultRowHeight="15" x14ac:dyDescent="0.25"/>
  <cols>
    <col min="1" max="1" width="34.5703125" style="2" customWidth="1"/>
    <col min="2" max="2" width="20.28515625" style="2" customWidth="1"/>
    <col min="3" max="3" width="13" style="2" customWidth="1"/>
    <col min="4" max="4" width="13.28515625" style="2" customWidth="1"/>
    <col min="5" max="5" width="14.140625" style="2" customWidth="1"/>
    <col min="6" max="6" width="9.140625" style="2"/>
    <col min="7" max="7" width="15.7109375" style="2" customWidth="1"/>
    <col min="8" max="8" width="18" style="2" customWidth="1"/>
    <col min="9" max="16384" width="9.140625" style="2"/>
  </cols>
  <sheetData>
    <row r="1" spans="1:5" ht="15.75" x14ac:dyDescent="0.25">
      <c r="A1" s="97" t="s">
        <v>11</v>
      </c>
      <c r="B1" s="97"/>
      <c r="C1" s="97"/>
      <c r="D1" s="97"/>
      <c r="E1" s="97"/>
    </row>
    <row r="2" spans="1:5" ht="33.75" customHeight="1" x14ac:dyDescent="0.25">
      <c r="A2" s="98" t="s">
        <v>12</v>
      </c>
      <c r="B2" s="99"/>
      <c r="C2" s="99"/>
      <c r="D2" s="99"/>
      <c r="E2" s="99"/>
    </row>
    <row r="3" spans="1:5" x14ac:dyDescent="0.25">
      <c r="A3" s="100" t="s">
        <v>79</v>
      </c>
      <c r="B3" s="100"/>
      <c r="C3" s="100"/>
      <c r="D3" s="100"/>
      <c r="E3" s="100"/>
    </row>
    <row r="4" spans="1:5" s="1" customFormat="1" ht="21" customHeight="1" x14ac:dyDescent="0.25">
      <c r="A4" s="24" t="s">
        <v>13</v>
      </c>
      <c r="B4" s="4"/>
      <c r="C4" s="4"/>
      <c r="D4" s="4"/>
      <c r="E4" s="46" t="s">
        <v>80</v>
      </c>
    </row>
    <row r="5" spans="1:5" x14ac:dyDescent="0.25">
      <c r="A5" s="48"/>
      <c r="B5" s="4"/>
      <c r="C5" s="4"/>
      <c r="D5" s="4"/>
      <c r="E5" s="4"/>
    </row>
    <row r="6" spans="1:5" x14ac:dyDescent="0.25">
      <c r="A6" s="90" t="s">
        <v>0</v>
      </c>
      <c r="B6" s="90"/>
      <c r="C6" s="90"/>
      <c r="D6" s="90"/>
      <c r="E6" s="90"/>
    </row>
    <row r="7" spans="1:5" x14ac:dyDescent="0.25">
      <c r="A7" s="101" t="s">
        <v>25</v>
      </c>
      <c r="B7" s="101"/>
      <c r="C7" s="101"/>
      <c r="D7" s="101"/>
      <c r="E7" s="101"/>
    </row>
    <row r="8" spans="1:5" x14ac:dyDescent="0.25">
      <c r="A8" s="92" t="s">
        <v>1</v>
      </c>
      <c r="B8" s="92"/>
      <c r="C8" s="92"/>
      <c r="D8" s="92"/>
      <c r="E8" s="92"/>
    </row>
    <row r="9" spans="1:5" x14ac:dyDescent="0.25">
      <c r="A9" s="90" t="s">
        <v>45</v>
      </c>
      <c r="B9" s="90"/>
      <c r="C9" s="90"/>
      <c r="D9" s="90"/>
      <c r="E9" s="90"/>
    </row>
    <row r="10" spans="1:5" ht="32.25" customHeight="1" x14ac:dyDescent="0.25">
      <c r="A10" s="95" t="s">
        <v>14</v>
      </c>
      <c r="B10" s="96"/>
      <c r="C10" s="96"/>
      <c r="D10" s="96"/>
      <c r="E10" s="96"/>
    </row>
    <row r="11" spans="1:5" ht="27" customHeight="1" x14ac:dyDescent="0.25">
      <c r="A11" s="90" t="s">
        <v>46</v>
      </c>
      <c r="B11" s="90"/>
      <c r="C11" s="90"/>
      <c r="D11" s="90"/>
      <c r="E11" s="90"/>
    </row>
    <row r="12" spans="1:5" x14ac:dyDescent="0.25">
      <c r="A12" s="92" t="s">
        <v>15</v>
      </c>
      <c r="B12" s="93"/>
      <c r="C12" s="93"/>
      <c r="D12" s="93"/>
      <c r="E12" s="93"/>
    </row>
    <row r="13" spans="1:5" x14ac:dyDescent="0.25">
      <c r="A13" s="90" t="s">
        <v>22</v>
      </c>
      <c r="B13" s="90"/>
      <c r="C13" s="90"/>
      <c r="D13" s="90"/>
      <c r="E13" s="90"/>
    </row>
    <row r="14" spans="1:5" x14ac:dyDescent="0.25">
      <c r="A14" s="92" t="s">
        <v>2</v>
      </c>
      <c r="B14" s="93"/>
      <c r="C14" s="93"/>
      <c r="D14" s="93"/>
      <c r="E14" s="93"/>
    </row>
    <row r="15" spans="1:5" x14ac:dyDescent="0.25">
      <c r="A15" s="90" t="s">
        <v>23</v>
      </c>
      <c r="B15" s="90"/>
      <c r="C15" s="90"/>
      <c r="D15" s="90"/>
      <c r="E15" s="90"/>
    </row>
    <row r="16" spans="1:5" x14ac:dyDescent="0.25">
      <c r="A16" s="92" t="s">
        <v>16</v>
      </c>
      <c r="B16" s="93"/>
      <c r="C16" s="93"/>
      <c r="D16" s="93"/>
      <c r="E16" s="93"/>
    </row>
    <row r="17" spans="1:7" ht="31.5" customHeight="1" x14ac:dyDescent="0.25">
      <c r="A17" s="90" t="s">
        <v>17</v>
      </c>
      <c r="B17" s="90"/>
      <c r="C17" s="90"/>
      <c r="D17" s="90"/>
      <c r="E17" s="90"/>
    </row>
    <row r="18" spans="1:7" ht="54" customHeight="1" x14ac:dyDescent="0.25">
      <c r="A18" s="90" t="s">
        <v>26</v>
      </c>
      <c r="B18" s="90"/>
      <c r="C18" s="90"/>
      <c r="D18" s="90"/>
      <c r="E18" s="90"/>
    </row>
    <row r="19" spans="1:7" ht="30" customHeight="1" x14ac:dyDescent="0.25">
      <c r="A19" s="94" t="s">
        <v>27</v>
      </c>
      <c r="B19" s="94"/>
      <c r="C19" s="94"/>
      <c r="D19" s="94"/>
      <c r="E19" s="94"/>
    </row>
    <row r="20" spans="1:7" x14ac:dyDescent="0.25">
      <c r="A20" s="94"/>
      <c r="B20" s="94"/>
      <c r="C20" s="94"/>
      <c r="D20" s="94"/>
      <c r="E20" s="94"/>
      <c r="F20" s="2">
        <v>3329.5</v>
      </c>
      <c r="G20" s="2">
        <v>3</v>
      </c>
    </row>
    <row r="21" spans="1:7" ht="135" x14ac:dyDescent="0.25">
      <c r="A21" s="3" t="s">
        <v>7</v>
      </c>
      <c r="B21" s="25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8" t="s">
        <v>42</v>
      </c>
      <c r="B22" s="29" t="s">
        <v>41</v>
      </c>
      <c r="C22" s="3" t="s">
        <v>4</v>
      </c>
      <c r="D22" s="3">
        <v>13.2</v>
      </c>
      <c r="E22" s="8">
        <f>D22*F20*G20</f>
        <v>131848.19999999998</v>
      </c>
      <c r="G22" s="18"/>
    </row>
    <row r="23" spans="1:7" ht="76.5" customHeight="1" x14ac:dyDescent="0.25">
      <c r="A23" s="7" t="s">
        <v>72</v>
      </c>
      <c r="B23" s="29" t="s">
        <v>81</v>
      </c>
      <c r="C23" s="3" t="s">
        <v>4</v>
      </c>
      <c r="D23" s="3"/>
      <c r="E23" s="8">
        <f>1694.92*3</f>
        <v>5084.76</v>
      </c>
      <c r="G23" s="18"/>
    </row>
    <row r="24" spans="1:7" ht="30" x14ac:dyDescent="0.25">
      <c r="A24" s="30" t="s">
        <v>49</v>
      </c>
      <c r="B24" s="29" t="s">
        <v>81</v>
      </c>
      <c r="C24" s="3" t="s">
        <v>4</v>
      </c>
      <c r="D24" s="32"/>
      <c r="E24" s="8">
        <v>0</v>
      </c>
      <c r="G24" s="18"/>
    </row>
    <row r="25" spans="1:7" x14ac:dyDescent="0.25">
      <c r="A25" s="30" t="s">
        <v>38</v>
      </c>
      <c r="B25" s="31" t="s">
        <v>24</v>
      </c>
      <c r="C25" s="32" t="s">
        <v>4</v>
      </c>
      <c r="D25" s="32">
        <v>5</v>
      </c>
      <c r="E25" s="8">
        <f>D25*F20*G20</f>
        <v>49942.5</v>
      </c>
      <c r="G25" s="18"/>
    </row>
    <row r="26" spans="1:7" ht="16.149999999999999" customHeight="1" x14ac:dyDescent="0.25">
      <c r="A26" s="7" t="s">
        <v>52</v>
      </c>
      <c r="B26" s="29" t="s">
        <v>81</v>
      </c>
      <c r="C26" s="3" t="s">
        <v>35</v>
      </c>
      <c r="D26" s="3"/>
      <c r="E26" s="36">
        <v>0</v>
      </c>
      <c r="G26" s="18"/>
    </row>
    <row r="27" spans="1:7" x14ac:dyDescent="0.25">
      <c r="A27" s="7" t="s">
        <v>53</v>
      </c>
      <c r="B27" s="29" t="s">
        <v>81</v>
      </c>
      <c r="C27" s="3" t="s">
        <v>35</v>
      </c>
      <c r="D27" s="3"/>
      <c r="E27" s="8">
        <v>9315.2800000000007</v>
      </c>
      <c r="G27" s="18"/>
    </row>
    <row r="28" spans="1:7" x14ac:dyDescent="0.25">
      <c r="A28" s="7" t="s">
        <v>54</v>
      </c>
      <c r="B28" s="29" t="s">
        <v>81</v>
      </c>
      <c r="C28" s="3" t="s">
        <v>35</v>
      </c>
      <c r="D28" s="3"/>
      <c r="E28" s="8">
        <v>1633.98</v>
      </c>
      <c r="G28" s="18"/>
    </row>
    <row r="29" spans="1:7" s="19" customFormat="1" x14ac:dyDescent="0.25">
      <c r="A29" s="7" t="s">
        <v>28</v>
      </c>
      <c r="B29" s="29" t="s">
        <v>81</v>
      </c>
      <c r="C29" s="3" t="s">
        <v>35</v>
      </c>
      <c r="D29" s="21"/>
      <c r="E29" s="13">
        <v>3338.25</v>
      </c>
      <c r="G29" s="20"/>
    </row>
    <row r="30" spans="1:7" s="19" customFormat="1" ht="15.75" thickBot="1" x14ac:dyDescent="0.3">
      <c r="A30" s="78" t="s">
        <v>82</v>
      </c>
      <c r="B30" s="79" t="s">
        <v>85</v>
      </c>
      <c r="C30" s="80" t="s">
        <v>35</v>
      </c>
      <c r="D30" s="81"/>
      <c r="E30" s="82">
        <v>76838.27</v>
      </c>
      <c r="G30" s="20"/>
    </row>
    <row r="31" spans="1:7" s="19" customFormat="1" ht="31.5" x14ac:dyDescent="0.25">
      <c r="A31" s="49" t="s">
        <v>83</v>
      </c>
      <c r="B31" s="39" t="s">
        <v>85</v>
      </c>
      <c r="C31" s="3" t="s">
        <v>35</v>
      </c>
      <c r="D31" s="41"/>
      <c r="E31" s="13">
        <f>6710.7*2</f>
        <v>13421.4</v>
      </c>
      <c r="G31" s="20"/>
    </row>
    <row r="32" spans="1:7" s="19" customFormat="1" x14ac:dyDescent="0.25">
      <c r="A32" s="50" t="s">
        <v>84</v>
      </c>
      <c r="B32" s="39" t="s">
        <v>86</v>
      </c>
      <c r="C32" s="3" t="s">
        <v>66</v>
      </c>
      <c r="D32" s="41">
        <v>2</v>
      </c>
      <c r="E32" s="13">
        <f>D32*218.47</f>
        <v>436.94</v>
      </c>
      <c r="G32" s="20"/>
    </row>
    <row r="33" spans="1:8" s="12" customFormat="1" ht="14.25" x14ac:dyDescent="0.2">
      <c r="A33" s="9" t="s">
        <v>29</v>
      </c>
      <c r="B33" s="26"/>
      <c r="C33" s="10"/>
      <c r="D33" s="10"/>
      <c r="E33" s="11">
        <f>SUM(E22:E32)</f>
        <v>291859.58</v>
      </c>
    </row>
    <row r="34" spans="1:8" ht="30.75" customHeight="1" x14ac:dyDescent="0.25">
      <c r="A34" s="102" t="s">
        <v>110</v>
      </c>
      <c r="B34" s="102"/>
      <c r="C34" s="102"/>
      <c r="D34" s="102"/>
      <c r="E34" s="102"/>
    </row>
    <row r="35" spans="1:8" ht="30.75" customHeight="1" x14ac:dyDescent="0.25">
      <c r="A35" s="90" t="s">
        <v>21</v>
      </c>
      <c r="B35" s="90"/>
      <c r="C35" s="90"/>
      <c r="D35" s="90"/>
      <c r="E35" s="90"/>
    </row>
    <row r="36" spans="1:8" ht="13.9" customHeight="1" x14ac:dyDescent="0.25">
      <c r="A36" s="90" t="s">
        <v>20</v>
      </c>
      <c r="B36" s="90"/>
      <c r="C36" s="90"/>
      <c r="D36" s="90"/>
      <c r="E36" s="90"/>
      <c r="F36" s="12"/>
      <c r="G36" s="12"/>
      <c r="H36" s="14"/>
    </row>
    <row r="37" spans="1:8" ht="30.75" customHeight="1" x14ac:dyDescent="0.25">
      <c r="A37" s="90" t="s">
        <v>31</v>
      </c>
      <c r="B37" s="90"/>
      <c r="C37" s="90"/>
      <c r="D37" s="90"/>
      <c r="E37" s="90"/>
    </row>
    <row r="38" spans="1:8" x14ac:dyDescent="0.25">
      <c r="A38" s="91" t="s">
        <v>5</v>
      </c>
      <c r="B38" s="91"/>
      <c r="C38" s="91"/>
      <c r="D38" s="91"/>
      <c r="E38" s="91"/>
    </row>
    <row r="39" spans="1:8" x14ac:dyDescent="0.25">
      <c r="A39" s="90" t="s">
        <v>18</v>
      </c>
      <c r="B39" s="90"/>
      <c r="C39" s="90"/>
      <c r="D39" s="90"/>
      <c r="E39" s="90"/>
    </row>
    <row r="40" spans="1:8" ht="13.9" customHeight="1" x14ac:dyDescent="0.25">
      <c r="A40" s="85" t="s">
        <v>30</v>
      </c>
      <c r="B40" s="85"/>
      <c r="C40" s="85"/>
      <c r="D40" s="85"/>
      <c r="E40" s="5"/>
    </row>
    <row r="41" spans="1:8" x14ac:dyDescent="0.25">
      <c r="B41" s="86" t="s">
        <v>19</v>
      </c>
      <c r="C41" s="86"/>
      <c r="D41" s="86"/>
      <c r="E41" s="6" t="s">
        <v>6</v>
      </c>
    </row>
    <row r="42" spans="1:8" x14ac:dyDescent="0.25">
      <c r="A42" s="47"/>
      <c r="B42" s="47"/>
      <c r="C42" s="47"/>
      <c r="D42" s="47"/>
      <c r="E42" s="47"/>
    </row>
    <row r="43" spans="1:8" ht="13.9" customHeight="1" x14ac:dyDescent="0.25">
      <c r="A43" s="87" t="s">
        <v>47</v>
      </c>
      <c r="B43" s="87"/>
      <c r="C43" s="87"/>
      <c r="D43" s="87"/>
      <c r="E43" s="5"/>
    </row>
    <row r="44" spans="1:8" x14ac:dyDescent="0.25">
      <c r="B44" s="86" t="s">
        <v>19</v>
      </c>
      <c r="C44" s="86"/>
      <c r="D44" s="86"/>
      <c r="E44" s="6" t="s">
        <v>6</v>
      </c>
    </row>
    <row r="45" spans="1:8" x14ac:dyDescent="0.25">
      <c r="A45" s="2" t="s">
        <v>33</v>
      </c>
    </row>
    <row r="46" spans="1:8" x14ac:dyDescent="0.25">
      <c r="A46" s="12" t="s">
        <v>32</v>
      </c>
    </row>
    <row r="47" spans="1:8" x14ac:dyDescent="0.25">
      <c r="A47" s="2" t="s">
        <v>40</v>
      </c>
      <c r="B47" s="16">
        <f>'3кв'!B52</f>
        <v>75604.715000000055</v>
      </c>
    </row>
    <row r="48" spans="1:8" ht="13.9" customHeight="1" x14ac:dyDescent="0.25">
      <c r="A48" s="22" t="s">
        <v>108</v>
      </c>
      <c r="B48" s="17"/>
    </row>
    <row r="49" spans="1:2" x14ac:dyDescent="0.25">
      <c r="A49" s="2" t="s">
        <v>36</v>
      </c>
      <c r="B49" s="17">
        <f>202157.43-265.71-5.52</f>
        <v>201886.2</v>
      </c>
    </row>
    <row r="50" spans="1:2" ht="31.5" x14ac:dyDescent="0.25">
      <c r="A50" s="33" t="s">
        <v>43</v>
      </c>
      <c r="B50" s="17">
        <f>3*330+90</f>
        <v>1080</v>
      </c>
    </row>
    <row r="51" spans="1:2" ht="47.25" x14ac:dyDescent="0.25">
      <c r="A51" s="33" t="s">
        <v>44</v>
      </c>
      <c r="B51" s="17">
        <f>3*200</f>
        <v>600</v>
      </c>
    </row>
    <row r="52" spans="1:2" x14ac:dyDescent="0.25">
      <c r="A52" s="2" t="s">
        <v>37</v>
      </c>
      <c r="B52" s="27">
        <f>E33</f>
        <v>291859.58</v>
      </c>
    </row>
    <row r="53" spans="1:2" x14ac:dyDescent="0.25">
      <c r="A53" s="15" t="s">
        <v>39</v>
      </c>
      <c r="B53" s="23">
        <f>B47+B49+B50+B51-B52</f>
        <v>-12688.664999999979</v>
      </c>
    </row>
  </sheetData>
  <mergeCells count="28">
    <mergeCell ref="A8:E8"/>
    <mergeCell ref="A1:E1"/>
    <mergeCell ref="A2:E2"/>
    <mergeCell ref="A3:E3"/>
    <mergeCell ref="A6:E6"/>
    <mergeCell ref="A7:E7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40:D40"/>
    <mergeCell ref="B41:D41"/>
    <mergeCell ref="A43:D43"/>
    <mergeCell ref="B44:D44"/>
    <mergeCell ref="A34:E34"/>
    <mergeCell ref="A35:E35"/>
    <mergeCell ref="A36:E36"/>
    <mergeCell ref="A37:E37"/>
    <mergeCell ref="A38:E38"/>
    <mergeCell ref="A39:E39"/>
  </mergeCells>
  <pageMargins left="0.31496062992125984" right="0.31496062992125984" top="0.15748031496062992" bottom="0.15748031496062992" header="0.31496062992125984" footer="0.31496062992125984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view="pageBreakPreview" zoomScaleNormal="100" zoomScaleSheetLayoutView="100" workbookViewId="0">
      <selection activeCell="C40" sqref="C40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 x14ac:dyDescent="0.25">
      <c r="A1" s="104" t="s">
        <v>87</v>
      </c>
      <c r="B1" s="104"/>
      <c r="C1" s="104"/>
      <c r="D1" s="51"/>
    </row>
    <row r="2" spans="1:4" ht="15.75" x14ac:dyDescent="0.25">
      <c r="A2" s="105" t="s">
        <v>88</v>
      </c>
      <c r="B2" s="105"/>
      <c r="C2" s="105"/>
      <c r="D2" s="52"/>
    </row>
    <row r="3" spans="1:4" ht="15.75" x14ac:dyDescent="0.25">
      <c r="A3" s="105" t="s">
        <v>89</v>
      </c>
      <c r="B3" s="105"/>
      <c r="C3" s="105"/>
      <c r="D3" s="52"/>
    </row>
    <row r="4" spans="1:4" ht="15.75" x14ac:dyDescent="0.25">
      <c r="A4" s="104" t="s">
        <v>107</v>
      </c>
      <c r="B4" s="104"/>
      <c r="C4" s="104"/>
      <c r="D4" s="51"/>
    </row>
    <row r="5" spans="1:4" ht="15.75" x14ac:dyDescent="0.25">
      <c r="A5" s="106"/>
      <c r="B5" s="106"/>
      <c r="C5" s="106"/>
      <c r="D5" s="1"/>
    </row>
    <row r="6" spans="1:4" ht="15.75" x14ac:dyDescent="0.25">
      <c r="A6" s="52"/>
      <c r="B6" s="53" t="s">
        <v>90</v>
      </c>
      <c r="C6" s="54">
        <f>'1кв'!B44</f>
        <v>100050.83</v>
      </c>
      <c r="D6" s="55"/>
    </row>
    <row r="7" spans="1:4" ht="15.75" x14ac:dyDescent="0.25">
      <c r="A7" s="56" t="s">
        <v>91</v>
      </c>
      <c r="B7" s="53" t="s">
        <v>109</v>
      </c>
      <c r="C7" s="54"/>
      <c r="D7" s="55"/>
    </row>
    <row r="8" spans="1:4" ht="15.75" x14ac:dyDescent="0.25">
      <c r="A8" s="52"/>
      <c r="B8" s="71" t="s">
        <v>99</v>
      </c>
      <c r="C8" s="54"/>
      <c r="D8" s="55"/>
    </row>
    <row r="9" spans="1:4" ht="15.75" x14ac:dyDescent="0.25">
      <c r="A9" s="52"/>
      <c r="B9" s="7" t="s">
        <v>118</v>
      </c>
      <c r="C9" s="54"/>
      <c r="D9" s="55"/>
    </row>
    <row r="10" spans="1:4" ht="15.75" x14ac:dyDescent="0.25">
      <c r="A10" s="52"/>
      <c r="B10" s="7" t="s">
        <v>119</v>
      </c>
      <c r="C10" s="54"/>
      <c r="D10" s="55"/>
    </row>
    <row r="11" spans="1:4" ht="15.75" x14ac:dyDescent="0.25">
      <c r="A11" s="52"/>
      <c r="B11" s="7" t="s">
        <v>120</v>
      </c>
      <c r="C11" s="54"/>
      <c r="D11" s="55"/>
    </row>
    <row r="12" spans="1:4" ht="15.75" x14ac:dyDescent="0.25">
      <c r="B12" s="57" t="s">
        <v>92</v>
      </c>
      <c r="C12" s="58">
        <f>'1кв'!B46+'2кв'!B50+'3кв'!B48+'4кв'!B49-0.01</f>
        <v>762368.63000000012</v>
      </c>
      <c r="D12" s="59"/>
    </row>
    <row r="13" spans="1:4" ht="30" x14ac:dyDescent="0.25">
      <c r="A13" s="56"/>
      <c r="B13" s="60" t="s">
        <v>93</v>
      </c>
      <c r="C13" s="58">
        <f>'1кв'!B47+'2кв'!B51+'3кв'!B49+'4кв'!B50</f>
        <v>3780</v>
      </c>
      <c r="D13" s="59"/>
    </row>
    <row r="14" spans="1:4" ht="30" x14ac:dyDescent="0.25">
      <c r="A14" s="56"/>
      <c r="B14" s="60" t="s">
        <v>94</v>
      </c>
      <c r="C14" s="58">
        <f>'1кв'!B48+'2кв'!B52+'3кв'!B50+'4кв'!B51</f>
        <v>2400</v>
      </c>
      <c r="D14" s="59"/>
    </row>
    <row r="15" spans="1:4" ht="15.75" x14ac:dyDescent="0.25">
      <c r="A15" s="61"/>
      <c r="B15" s="57" t="s">
        <v>95</v>
      </c>
      <c r="C15" s="62">
        <f>SUM(C12:C14)</f>
        <v>768548.63000000012</v>
      </c>
      <c r="D15" s="55"/>
    </row>
    <row r="16" spans="1:4" ht="15.75" x14ac:dyDescent="0.25">
      <c r="A16" s="1"/>
      <c r="B16" s="103"/>
      <c r="C16" s="103"/>
      <c r="D16" s="63"/>
    </row>
    <row r="17" spans="1:5" ht="15.75" x14ac:dyDescent="0.25">
      <c r="A17" s="64" t="s">
        <v>96</v>
      </c>
      <c r="B17" s="65" t="s">
        <v>97</v>
      </c>
      <c r="C17" s="66">
        <f>'1кв'!E22+'2кв'!E22+'3кв'!E22+'4кв'!E22</f>
        <v>512410.04999999993</v>
      </c>
      <c r="D17" s="63"/>
    </row>
    <row r="18" spans="1:5" ht="30" x14ac:dyDescent="0.25">
      <c r="A18" s="64"/>
      <c r="B18" s="7" t="s">
        <v>72</v>
      </c>
      <c r="C18" s="66">
        <f>'1кв'!E23+'2кв'!E23+'3кв'!E23+'4кв'!E23</f>
        <v>18644.120000000003</v>
      </c>
      <c r="D18" s="63"/>
    </row>
    <row r="19" spans="1:5" ht="15.75" x14ac:dyDescent="0.25">
      <c r="A19" s="64"/>
      <c r="B19" s="30" t="s">
        <v>112</v>
      </c>
      <c r="C19" s="66">
        <f>'1кв'!E24+'2кв'!E24+'3кв'!E24+'4кв'!E24</f>
        <v>1243.1300000000001</v>
      </c>
      <c r="D19" s="63"/>
    </row>
    <row r="20" spans="1:5" ht="15.75" x14ac:dyDescent="0.25">
      <c r="A20" s="64"/>
      <c r="B20" s="30" t="s">
        <v>38</v>
      </c>
      <c r="C20" s="66">
        <f>'1кв'!E25+'2кв'!E25+'3кв'!E25+'4кв'!E25</f>
        <v>195375.06</v>
      </c>
      <c r="D20" s="63"/>
    </row>
    <row r="21" spans="1:5" ht="15.75" x14ac:dyDescent="0.25">
      <c r="A21" s="64"/>
      <c r="B21" s="7" t="s">
        <v>52</v>
      </c>
      <c r="C21" s="66">
        <f>'1кв'!E26+'2кв'!E26+'3кв'!E26+'4кв'!E26</f>
        <v>0</v>
      </c>
      <c r="D21" s="63"/>
    </row>
    <row r="22" spans="1:5" ht="15.75" x14ac:dyDescent="0.25">
      <c r="A22" s="64"/>
      <c r="B22" s="7" t="s">
        <v>53</v>
      </c>
      <c r="C22" s="66">
        <f>'1кв'!E27+'2кв'!E27+'3кв'!E27+'4кв'!E27</f>
        <v>36671.519999999997</v>
      </c>
      <c r="D22" s="63"/>
    </row>
    <row r="23" spans="1:5" ht="15.75" x14ac:dyDescent="0.25">
      <c r="A23" s="64"/>
      <c r="B23" s="7" t="s">
        <v>54</v>
      </c>
      <c r="C23" s="66">
        <f>'1кв'!E28+'2кв'!E28+'3кв'!E28+'4кв'!E28</f>
        <v>6430.68</v>
      </c>
      <c r="D23" s="63"/>
    </row>
    <row r="24" spans="1:5" ht="15.75" x14ac:dyDescent="0.25">
      <c r="A24" s="1"/>
      <c r="B24" s="7" t="s">
        <v>28</v>
      </c>
      <c r="C24" s="66">
        <f>'1кв'!E29+'2кв'!E29+'3кв'!E29+'4кв'!E29</f>
        <v>8643.61</v>
      </c>
      <c r="D24" s="63"/>
      <c r="E24" s="67"/>
    </row>
    <row r="25" spans="1:5" ht="15.75" x14ac:dyDescent="0.25">
      <c r="A25" s="64"/>
      <c r="B25" s="68" t="s">
        <v>111</v>
      </c>
      <c r="C25" s="69">
        <f>15*206.95+9.5*218.47</f>
        <v>5179.7150000000001</v>
      </c>
      <c r="D25" s="63"/>
    </row>
    <row r="26" spans="1:5" ht="15.75" x14ac:dyDescent="0.25">
      <c r="A26" s="64"/>
      <c r="B26" s="70" t="s">
        <v>98</v>
      </c>
      <c r="C26" s="69">
        <f>SUM(C28:C31)</f>
        <v>96690.25</v>
      </c>
      <c r="D26" s="63"/>
    </row>
    <row r="27" spans="1:5" ht="15.75" x14ac:dyDescent="0.25">
      <c r="A27" s="64"/>
      <c r="B27" s="71" t="s">
        <v>99</v>
      </c>
      <c r="C27" s="69"/>
      <c r="D27" s="63"/>
    </row>
    <row r="28" spans="1:5" ht="15.75" x14ac:dyDescent="0.25">
      <c r="A28" s="64"/>
      <c r="B28" s="40" t="s">
        <v>113</v>
      </c>
      <c r="C28" s="13">
        <v>5785.47</v>
      </c>
      <c r="D28" s="63"/>
    </row>
    <row r="29" spans="1:5" ht="15.75" x14ac:dyDescent="0.25">
      <c r="A29" s="64"/>
      <c r="B29" s="40" t="s">
        <v>114</v>
      </c>
      <c r="C29" s="13">
        <v>645.11</v>
      </c>
      <c r="D29" s="63"/>
    </row>
    <row r="30" spans="1:5" ht="15.75" x14ac:dyDescent="0.25">
      <c r="A30" s="64"/>
      <c r="B30" s="76" t="s">
        <v>115</v>
      </c>
      <c r="C30" s="13">
        <v>76838.27</v>
      </c>
      <c r="D30" s="63"/>
    </row>
    <row r="31" spans="1:5" ht="15.75" x14ac:dyDescent="0.25">
      <c r="A31" s="64"/>
      <c r="B31" s="77" t="s">
        <v>116</v>
      </c>
      <c r="C31" s="75">
        <f>6710.7*2</f>
        <v>13421.4</v>
      </c>
      <c r="D31" s="63"/>
    </row>
    <row r="32" spans="1:5" ht="15.75" x14ac:dyDescent="0.25">
      <c r="A32" s="1"/>
      <c r="B32" s="72" t="s">
        <v>100</v>
      </c>
      <c r="C32" s="73">
        <f>SUM(C17:C26)</f>
        <v>881288.13499999989</v>
      </c>
      <c r="D32" s="63"/>
      <c r="E32" s="67"/>
    </row>
    <row r="33" spans="1:4" ht="15.75" x14ac:dyDescent="0.25">
      <c r="A33" s="1"/>
      <c r="B33" s="74" t="s">
        <v>117</v>
      </c>
      <c r="C33" s="73">
        <f>C6+C15-C32</f>
        <v>-12688.674999999814</v>
      </c>
      <c r="D33" s="63"/>
    </row>
    <row r="34" spans="1:4" ht="15.75" x14ac:dyDescent="0.25">
      <c r="A34" s="1"/>
      <c r="B34" s="56"/>
      <c r="C34" s="56"/>
      <c r="D34" s="63"/>
    </row>
    <row r="35" spans="1:4" ht="15.75" x14ac:dyDescent="0.25">
      <c r="A35" s="1"/>
      <c r="B35" s="83" t="s">
        <v>121</v>
      </c>
      <c r="C35" s="83"/>
      <c r="D35" s="63"/>
    </row>
    <row r="36" spans="1:4" ht="15.75" x14ac:dyDescent="0.25">
      <c r="A36" s="1"/>
      <c r="B36" s="83" t="s">
        <v>122</v>
      </c>
      <c r="C36" s="83">
        <v>-4196.75</v>
      </c>
      <c r="D36" s="63"/>
    </row>
    <row r="37" spans="1:4" ht="15.75" x14ac:dyDescent="0.25">
      <c r="A37" s="1"/>
      <c r="B37" s="84" t="s">
        <v>123</v>
      </c>
      <c r="C37" s="84">
        <v>10250.299999999999</v>
      </c>
      <c r="D37" s="63"/>
    </row>
    <row r="38" spans="1:4" ht="15.75" x14ac:dyDescent="0.25">
      <c r="A38" s="1"/>
      <c r="B38" s="83" t="s">
        <v>124</v>
      </c>
      <c r="C38" s="83">
        <v>10250.299999999999</v>
      </c>
      <c r="D38" s="63"/>
    </row>
    <row r="39" spans="1:4" ht="15.75" x14ac:dyDescent="0.25">
      <c r="A39" s="1"/>
      <c r="B39" s="56"/>
      <c r="C39" s="56"/>
      <c r="D39" s="63"/>
    </row>
    <row r="40" spans="1:4" ht="15.75" x14ac:dyDescent="0.25">
      <c r="A40" s="1"/>
      <c r="B40" s="56"/>
      <c r="C40" s="56"/>
      <c r="D40" s="63"/>
    </row>
    <row r="41" spans="1:4" ht="15.75" x14ac:dyDescent="0.25">
      <c r="A41" s="56" t="s">
        <v>101</v>
      </c>
      <c r="C41" s="56"/>
      <c r="D41" s="63"/>
    </row>
    <row r="42" spans="1:4" ht="15.75" x14ac:dyDescent="0.25">
      <c r="A42" s="1"/>
      <c r="B42" s="56"/>
      <c r="C42" s="56"/>
      <c r="D42" s="63"/>
    </row>
    <row r="43" spans="1:4" ht="15.75" x14ac:dyDescent="0.25">
      <c r="A43" s="1"/>
      <c r="B43" s="56"/>
      <c r="C43" s="56"/>
      <c r="D43" s="63"/>
    </row>
    <row r="44" spans="1:4" ht="15.75" x14ac:dyDescent="0.25">
      <c r="A44" s="1" t="s">
        <v>102</v>
      </c>
      <c r="B44" s="56" t="s">
        <v>103</v>
      </c>
      <c r="C44" s="56"/>
      <c r="D44" s="63"/>
    </row>
    <row r="45" spans="1:4" ht="15.75" x14ac:dyDescent="0.25">
      <c r="A45" s="1"/>
      <c r="B45" s="56" t="s">
        <v>104</v>
      </c>
      <c r="C45" s="56"/>
      <c r="D45" s="63"/>
    </row>
    <row r="46" spans="1:4" ht="15.75" x14ac:dyDescent="0.25">
      <c r="A46" s="1"/>
      <c r="B46" s="56" t="s">
        <v>105</v>
      </c>
      <c r="C46" s="56"/>
      <c r="D46" s="63"/>
    </row>
    <row r="47" spans="1:4" ht="15.75" x14ac:dyDescent="0.25">
      <c r="A47" s="1"/>
      <c r="B47" s="56"/>
      <c r="C47" s="56"/>
      <c r="D47" s="63"/>
    </row>
    <row r="48" spans="1:4" ht="15.75" x14ac:dyDescent="0.25">
      <c r="A48" s="1"/>
      <c r="B48" s="56"/>
      <c r="C48" s="56"/>
      <c r="D48" s="63"/>
    </row>
    <row r="49" spans="1:4" ht="15.75" x14ac:dyDescent="0.25">
      <c r="A49" s="1"/>
      <c r="B49" s="56" t="s">
        <v>106</v>
      </c>
      <c r="C49" s="56"/>
      <c r="D49" s="63"/>
    </row>
    <row r="50" spans="1:4" ht="15.75" x14ac:dyDescent="0.25">
      <c r="A50" s="1"/>
      <c r="B50" s="56"/>
      <c r="C50" s="56"/>
      <c r="D50" s="63"/>
    </row>
    <row r="51" spans="1:4" ht="15.75" x14ac:dyDescent="0.25">
      <c r="A51" s="1"/>
      <c r="B51" s="56"/>
      <c r="C51" s="56"/>
      <c r="D51" s="63"/>
    </row>
  </sheetData>
  <mergeCells count="6">
    <mergeCell ref="B16:C16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2022-03-09T13:48:01Z</dcterms:modified>
</cp:coreProperties>
</file>