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5265" yWindow="5265" windowWidth="28800" windowHeight="15345" activeTab="3"/>
  </bookViews>
  <sheets>
    <sheet name="1кв" sheetId="31" r:id="rId1"/>
    <sheet name="2кв" sheetId="33" r:id="rId2"/>
    <sheet name="3кв" sheetId="34" r:id="rId3"/>
    <sheet name="4кв" sheetId="35" r:id="rId4"/>
    <sheet name="отчет" sheetId="32" r:id="rId5"/>
  </sheets>
  <definedNames>
    <definedName name="_xlnm.Print_Area" localSheetId="0">'1кв'!$A$1:$E$57</definedName>
    <definedName name="_xlnm.Print_Area" localSheetId="1">'2кв'!$A$1:$E$55</definedName>
    <definedName name="_xlnm.Print_Area" localSheetId="2">'3кв'!$A$1:$E$58</definedName>
    <definedName name="_xlnm.Print_Area" localSheetId="3">'4кв'!$A$1:$E$55</definedName>
    <definedName name="_xlnm.Print_Area" localSheetId="4">отчет!$A$1:$C$46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37" i="34" l="1"/>
  <c r="C40" i="32"/>
  <c r="C26" i="32" l="1"/>
  <c r="C32" i="32"/>
  <c r="B32" i="32"/>
  <c r="E34" i="35"/>
  <c r="B53" i="35"/>
  <c r="F28" i="35"/>
  <c r="E29" i="35"/>
  <c r="E28" i="35"/>
  <c r="E27" i="35"/>
  <c r="E26" i="35"/>
  <c r="E30" i="35"/>
  <c r="E32" i="35"/>
  <c r="E33" i="35"/>
  <c r="D33" i="35"/>
  <c r="C31" i="32" l="1"/>
  <c r="C30" i="32"/>
  <c r="C29" i="32"/>
  <c r="C25" i="32"/>
  <c r="C24" i="32"/>
  <c r="C23" i="32"/>
  <c r="C22" i="32"/>
  <c r="C21" i="32"/>
  <c r="C20" i="32"/>
  <c r="C19" i="32"/>
  <c r="C6" i="32"/>
  <c r="D24" i="32" l="1"/>
  <c r="C27" i="32"/>
  <c r="C13" i="32"/>
  <c r="E24" i="35"/>
  <c r="C18" i="32" s="1"/>
  <c r="E23" i="35"/>
  <c r="C17" i="32" s="1"/>
  <c r="E22" i="35"/>
  <c r="B54" i="35" l="1"/>
  <c r="C16" i="32"/>
  <c r="B56" i="34"/>
  <c r="E30" i="34"/>
  <c r="E32" i="34"/>
  <c r="E33" i="34"/>
  <c r="E35" i="34"/>
  <c r="E31" i="34"/>
  <c r="B53" i="33"/>
  <c r="E34" i="33"/>
  <c r="E33" i="33"/>
  <c r="E32" i="33"/>
  <c r="E24" i="34"/>
  <c r="E23" i="34"/>
  <c r="E22" i="34"/>
  <c r="E31" i="33"/>
  <c r="E23" i="33"/>
  <c r="E22" i="33"/>
  <c r="B54" i="33" l="1"/>
  <c r="B57" i="34"/>
  <c r="E31" i="31" l="1"/>
  <c r="E30" i="31"/>
  <c r="E33" i="31"/>
  <c r="E32" i="31"/>
  <c r="E23" i="31" l="1"/>
  <c r="C14" i="32" l="1"/>
  <c r="D36" i="31"/>
  <c r="E24" i="31"/>
  <c r="E22" i="31"/>
  <c r="C34" i="32" l="1"/>
  <c r="C35" i="32" s="1"/>
  <c r="E36" i="31"/>
  <c r="B56" i="31"/>
  <c r="B57" i="31" l="1"/>
  <c r="B51" i="33" s="1"/>
  <c r="B55" i="33" s="1"/>
  <c r="B54" i="34" s="1"/>
  <c r="B58" i="34" s="1"/>
  <c r="B51" i="35" s="1"/>
  <c r="B55" i="35" s="1"/>
</calcChain>
</file>

<file path=xl/sharedStrings.xml><?xml version="1.0" encoding="utf-8"?>
<sst xmlns="http://schemas.openxmlformats.org/spreadsheetml/2006/main" count="380" uniqueCount="133">
  <si>
    <t>Собственники помещений в многоквартирном доме, расположенном по адресу:</t>
  </si>
  <si>
    <t>(указывается адрес нахождения многоквартирного дома)</t>
  </si>
  <si>
    <t>(указывается лицо, оказывающее работы (услуги) по содержанию и ремонту общего имущества в многоквартирном доме)</t>
  </si>
  <si>
    <t>Единица измерения работы (услуги)</t>
  </si>
  <si>
    <t>1 м2, руб</t>
  </si>
  <si>
    <t>Подписи Сторон:</t>
  </si>
  <si>
    <t>(подпись)</t>
  </si>
  <si>
    <t xml:space="preserve">Наименование вида работы
(услуги)2
</t>
  </si>
  <si>
    <t xml:space="preserve">Цена
выполненной работы (оказанной услуги), в рублях
</t>
  </si>
  <si>
    <t xml:space="preserve">Стоимость 3/
сметная стоимость 4 выполненной работы (оказанной услуги) за единицу
</t>
  </si>
  <si>
    <t xml:space="preserve">Периодичность/
количественный показатель выполненной работы (оказанной услуги)
</t>
  </si>
  <si>
    <t xml:space="preserve">АКТ № </t>
  </si>
  <si>
    <t>приемки оказанных услуг и (или) выполненных работ по содержанию
и текущему ремонту общего имущества в многоквартирном доме</t>
  </si>
  <si>
    <t>г. Россошь</t>
  </si>
  <si>
    <t xml:space="preserve">                                                                                                                    (указывается Ф.И.О. уполномоченного собственника помещения в многоквартирном доме либо председателя Совета многоквартирного дома 1)</t>
  </si>
  <si>
    <t xml:space="preserve">            (указывается решение общего собрания собственников помещений в многоквартирном доме либо доверенность, дата, номер)</t>
  </si>
  <si>
    <t xml:space="preserve">                                                                                                    (указывается Ф.И.О. уполномоченного лица, должность)</t>
  </si>
  <si>
    <r>
      <t xml:space="preserve">действующий на основании </t>
    </r>
    <r>
      <rPr>
        <u/>
        <sz val="11"/>
        <color theme="1"/>
        <rFont val="Times New Roman"/>
        <family val="1"/>
        <charset val="204"/>
      </rPr>
      <t xml:space="preserve">устава </t>
    </r>
    <r>
      <rPr>
        <sz val="11"/>
        <color theme="1"/>
        <rFont val="Times New Roman"/>
        <family val="1"/>
        <charset val="204"/>
      </rPr>
      <t>с другой стороны, совместно именуемые "Стороны", составили настоящий Акт о нижеследующем:</t>
    </r>
  </si>
  <si>
    <t xml:space="preserve"> </t>
  </si>
  <si>
    <t xml:space="preserve"> (должность, Ф.И.О.)</t>
  </si>
  <si>
    <t xml:space="preserve">           4. Претензий по выполнению условий Договора Стороны не имеют.</t>
  </si>
  <si>
    <t xml:space="preserve">           3. Работы (услуги) выполнены (оказаны) полностью, в установленные сроки, с надлежащим качеством.</t>
  </si>
  <si>
    <r>
      <t xml:space="preserve">с одной стороны, и </t>
    </r>
    <r>
      <rPr>
        <b/>
        <u/>
        <sz val="11"/>
        <color theme="1"/>
        <rFont val="Times New Roman"/>
        <family val="1"/>
        <charset val="204"/>
      </rPr>
      <t>ООО ЖКХ Локомотив" г. Россошь</t>
    </r>
  </si>
  <si>
    <t>постоянно</t>
  </si>
  <si>
    <t>руб.</t>
  </si>
  <si>
    <t>Настоящий Акт составлен в 2-х экземплярах, имеющий одинаковую юридическую силу, по одному для каждой Стороны.</t>
  </si>
  <si>
    <t>Информация для собственников:</t>
  </si>
  <si>
    <t xml:space="preserve">Итого остаток на конец квартала </t>
  </si>
  <si>
    <t>Работы по содержанию и тек. ремонту</t>
  </si>
  <si>
    <t xml:space="preserve">в т.ч. Оплачено </t>
  </si>
  <si>
    <t>Услуги по дератизации и дезинфекции</t>
  </si>
  <si>
    <t xml:space="preserve">Расходы по управлению МКД </t>
  </si>
  <si>
    <t>Остаток на начало квартала</t>
  </si>
  <si>
    <t xml:space="preserve">Услуги по содержанию многоквартирного дома </t>
  </si>
  <si>
    <t xml:space="preserve">По заявке собственников </t>
  </si>
  <si>
    <t xml:space="preserve">Стоимость материалов </t>
  </si>
  <si>
    <t>г. Россошь, проспект Труда, д.38</t>
  </si>
  <si>
    <r>
      <t xml:space="preserve">являющегося собственником квартиры </t>
    </r>
    <r>
      <rPr>
        <u/>
        <sz val="11"/>
        <color theme="1"/>
        <rFont val="Times New Roman"/>
        <family val="1"/>
        <charset val="204"/>
      </rPr>
      <t xml:space="preserve">№55, </t>
    </r>
    <r>
      <rPr>
        <sz val="11"/>
        <color theme="1"/>
        <rFont val="Times New Roman"/>
        <family val="1"/>
        <charset val="204"/>
      </rPr>
      <t xml:space="preserve">находящейся в данном многоквартирном доме, действующего на основании </t>
    </r>
    <r>
      <rPr>
        <u/>
        <sz val="11"/>
        <color theme="1"/>
        <rFont val="Times New Roman"/>
        <family val="1"/>
        <charset val="204"/>
      </rPr>
      <t>протокола общего собрания собственников №2 от 27 октября 2020г.</t>
    </r>
  </si>
  <si>
    <r>
      <t xml:space="preserve">        1. Исполнителем предъявлены к приемке следующие оказанные на основании договора управления многоквартирным домом или договора оказания услуг по содержанию и (или) выполнению работ по ремонту общего имущества в многоквартирном доме либо договора подряда по выполнению работ по ремонту общего имущества в многоквартирном доме (указать нужное)   </t>
    </r>
    <r>
      <rPr>
        <u/>
        <sz val="11"/>
        <color theme="1"/>
        <rFont val="Times New Roman"/>
        <family val="1"/>
        <charset val="204"/>
      </rPr>
      <t>№1  от   01.11.2020 г.</t>
    </r>
  </si>
  <si>
    <t>определена приложением № 9 к договору №1 от 01.11.2020 г.</t>
  </si>
  <si>
    <t>Заказчик - Собственники МКД, в лице председателя совета МКД Ивахно Е.Н.</t>
  </si>
  <si>
    <t>1 квартал</t>
  </si>
  <si>
    <t>горячая вода на СОИ</t>
  </si>
  <si>
    <t>холодная вода на СОИ</t>
  </si>
  <si>
    <t>электроэнергия на СОИ</t>
  </si>
  <si>
    <t>водоотведение на СОИ</t>
  </si>
  <si>
    <t>Итого</t>
  </si>
  <si>
    <r>
      <t>именуемый в дальнейшем "Заказчик", в лице</t>
    </r>
    <r>
      <rPr>
        <b/>
        <sz val="11"/>
        <color theme="1"/>
        <rFont val="Times New Roman"/>
        <family val="1"/>
        <charset val="204"/>
      </rPr>
      <t xml:space="preserve"> </t>
    </r>
    <r>
      <rPr>
        <b/>
        <u/>
        <sz val="11"/>
        <color theme="1"/>
        <rFont val="Times New Roman"/>
        <family val="1"/>
        <charset val="204"/>
      </rPr>
      <t>Ивахно Екатерины Николаевны</t>
    </r>
  </si>
  <si>
    <r>
      <t xml:space="preserve">именуемый в дальнейшем "Исполнитель", в лице </t>
    </r>
    <r>
      <rPr>
        <b/>
        <u/>
        <sz val="11"/>
        <color theme="1"/>
        <rFont val="Times New Roman"/>
        <family val="1"/>
        <charset val="204"/>
      </rPr>
      <t>Директора Бовкун Алексея Александровича</t>
    </r>
  </si>
  <si>
    <t>Общая площадь квартир - 6500,4</t>
  </si>
  <si>
    <r>
      <t>(далее - "Договор") услуги и (или) выполненные работы по содержанию и текущему ремонту общего имущества в многоквартирном доме</t>
    </r>
    <r>
      <rPr>
        <u/>
        <sz val="11"/>
        <color theme="1"/>
        <rFont val="Times New Roman"/>
        <family val="1"/>
        <charset val="204"/>
      </rPr>
      <t xml:space="preserve"> №38</t>
    </r>
    <r>
      <rPr>
        <sz val="11"/>
        <color theme="1"/>
        <rFont val="Times New Roman"/>
        <family val="1"/>
        <charset val="204"/>
      </rPr>
      <t>, расположенном по адресу:</t>
    </r>
    <r>
      <rPr>
        <u/>
        <sz val="11"/>
        <color theme="1"/>
        <rFont val="Times New Roman"/>
        <family val="1"/>
        <charset val="204"/>
      </rPr>
      <t xml:space="preserve"> г. Россошь, пр-к Труда, д. 38</t>
    </r>
  </si>
  <si>
    <t>Исполнитель - ООО ЖКХ "Локомотив", в лице директора  Бовкун А.А.</t>
  </si>
  <si>
    <t>Выкатка мусорных баков</t>
  </si>
  <si>
    <t>ОТЧЕТ</t>
  </si>
  <si>
    <t>О ВЫПОЛНЕННЫХ РАБОТАХ И ДВИЖЕНИИ  СРЕДСТВ</t>
  </si>
  <si>
    <t>по ж.д. пр-т Труда, д. 38</t>
  </si>
  <si>
    <t>Остаток на начало периода</t>
  </si>
  <si>
    <t xml:space="preserve">Доходы: </t>
  </si>
  <si>
    <t>в том числе:</t>
  </si>
  <si>
    <t>Оплачено в текущем периоде по квитанциям</t>
  </si>
  <si>
    <t>Итого доходов:</t>
  </si>
  <si>
    <t>Расходы:</t>
  </si>
  <si>
    <t>Дератизация, дезинсекция</t>
  </si>
  <si>
    <t>Холодная вода на СОИ</t>
  </si>
  <si>
    <t>Горячая вода на СОИ</t>
  </si>
  <si>
    <t>Электроэнергия на СОИ</t>
  </si>
  <si>
    <t>Водоотведение на СОИ</t>
  </si>
  <si>
    <t>Стоимость материалов</t>
  </si>
  <si>
    <t>работы по договору, всего</t>
  </si>
  <si>
    <t>Итого расходов</t>
  </si>
  <si>
    <t>Справочно:</t>
  </si>
  <si>
    <t>Прирост (+) / уменьшение (-) задолженности за год</t>
  </si>
  <si>
    <t xml:space="preserve">Получил: </t>
  </si>
  <si>
    <t>_____________________________________________</t>
  </si>
  <si>
    <t>Задолженность населения по оплате на 01.01.2025 г.</t>
  </si>
  <si>
    <t>за 1 квартал 2025 года</t>
  </si>
  <si>
    <t>31.03.2025 г.</t>
  </si>
  <si>
    <t>0,76 руб с м2</t>
  </si>
  <si>
    <t>Обслуживание лифтов</t>
  </si>
  <si>
    <t>Замена стояка ХВС (кв.4,8)</t>
  </si>
  <si>
    <t>Замена стояка ГВС (кв.3)</t>
  </si>
  <si>
    <t>январь</t>
  </si>
  <si>
    <t>март</t>
  </si>
  <si>
    <t>ч/ч</t>
  </si>
  <si>
    <t>Замена запорной арматуры на ГВС (смета)</t>
  </si>
  <si>
    <t>с 01.07. убрать</t>
  </si>
  <si>
    <t xml:space="preserve">           2. Всего за период с "01" 01  2025 г. по "31" 03 2025 г. выполнено работ (оказано услуг) на общую сумму шестьсот семьдесят шесть тысяч семьсот двадцать пять рублей 13 копеек.</t>
  </si>
  <si>
    <t>Предъявлено населению783454,44</t>
  </si>
  <si>
    <t>за 2 квартал 2025 года</t>
  </si>
  <si>
    <t>30.06.2025 г.</t>
  </si>
  <si>
    <t>2 квартал</t>
  </si>
  <si>
    <t>за 3 квартал 2025 года</t>
  </si>
  <si>
    <t>30.09.2025 г.</t>
  </si>
  <si>
    <t>3 квартал</t>
  </si>
  <si>
    <t>Ремонт ливневки в 1 подъезде (кв.4)</t>
  </si>
  <si>
    <t>Ремонт кровли балкона (кв.68,70)</t>
  </si>
  <si>
    <t>апрель</t>
  </si>
  <si>
    <t>май</t>
  </si>
  <si>
    <t>ч/час</t>
  </si>
  <si>
    <t xml:space="preserve">           2. Всего за период с "01" 04  2025 г. по "30" 06 2025 г. выполнено работ (оказано услуг) на общую сумму шестьсот восемьдесят пять тысяч девятьсот тридцать шесть рублей 54 копейки</t>
  </si>
  <si>
    <t>Предъявлено населению780678,23</t>
  </si>
  <si>
    <t>Ремонт ям на проезжей части двора асфальтовым срезом</t>
  </si>
  <si>
    <t>Ремонт штукатурки межпанельных швов (кв. 7)</t>
  </si>
  <si>
    <t>Окраска входных дверей (смета)</t>
  </si>
  <si>
    <t>июль</t>
  </si>
  <si>
    <t>август</t>
  </si>
  <si>
    <t>сентябрь</t>
  </si>
  <si>
    <t>Ремонт штукатурки межпанельных швов  (кв 9)</t>
  </si>
  <si>
    <t>Распиловка отломившейся ветки, вывоз</t>
  </si>
  <si>
    <t xml:space="preserve">Поверка ОПУ ТЭ </t>
  </si>
  <si>
    <t xml:space="preserve">           2. Всего за период с "01" 07  2025 г. по "30" 09 2025 г. выполнено работ (оказано услуг) на общую сумму  семьсот сорок две тысячи двести девяносто четыре рубля 24 копейки.</t>
  </si>
  <si>
    <t>Предъявлено населению 963935,36</t>
  </si>
  <si>
    <t>за 4 квартал 2025 года</t>
  </si>
  <si>
    <t>4 квартал</t>
  </si>
  <si>
    <t>Остаток средств на 01.01.2026</t>
  </si>
  <si>
    <t>НА ЛИЦЕВОМ СЧЕТЕ  ЗА  период  с 01.01.2025 г. по 31.12.2025г.</t>
  </si>
  <si>
    <t>Ремонт отопления в подвале (смета)</t>
  </si>
  <si>
    <t>Замена участка стояка отопления (кв.43)</t>
  </si>
  <si>
    <t>Замена доводчика</t>
  </si>
  <si>
    <t>ноябрь</t>
  </si>
  <si>
    <t>декабрь</t>
  </si>
  <si>
    <t>Предъявлено населению 948350,92</t>
  </si>
  <si>
    <t>Начислено всего 3 476418,95</t>
  </si>
  <si>
    <t>* горячая вода на СОИ - 198060,16</t>
  </si>
  <si>
    <t>* холодная вода на СОИ - 25245,4</t>
  </si>
  <si>
    <t>* электроэнергия на СОИ- 133512,69</t>
  </si>
  <si>
    <t>* водоотведение на СОИ- 73326,18</t>
  </si>
  <si>
    <t xml:space="preserve">           2. Всего за период с "01" 10  2025 г. по "31" 12  2025 г. выполнено работ (оказано услуг) на общую сумму семьсот одиннадцать тысяч двести сорок четыре рубля 12 копеек</t>
  </si>
  <si>
    <t>Непредвиденные работы 100 ч/ч</t>
  </si>
  <si>
    <t>Задолженность населения по оплате на 01.01.2026 г.</t>
  </si>
  <si>
    <t>Отчет за 2025 год.</t>
  </si>
  <si>
    <t>Перечень предлагаемых работ на 2026 год.</t>
  </si>
  <si>
    <t>Предложение по структуре тарифа на 2026 год.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</si>
</sst>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\ _₽_-;\-* #,##0.00\ _₽_-;_-* &quot;-&quot;??\ _₽_-;_-@_-"/>
    <numFmt numFmtId="164" formatCode="#,##0.00_ ;\-#,##0.00\ "/>
    <numFmt numFmtId="165" formatCode="[$-419]General"/>
    <numFmt numFmtId="166" formatCode="_-* #,##0.00_р_._-;\-* #,##0.00_р_._-;_-* \-??_р_._-;_-@_-"/>
    <numFmt numFmtId="167" formatCode="#,##0.00\ _₽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u/>
      <sz val="11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u/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0.5"/>
      <color theme="1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Arial"/>
      <family val="2"/>
      <charset val="204"/>
    </font>
    <font>
      <sz val="10"/>
      <name val="Arial Cyr"/>
      <family val="2"/>
      <charset val="204"/>
    </font>
    <font>
      <sz val="12"/>
      <name val="Times New Roman"/>
      <family val="1"/>
      <charset val="204"/>
    </font>
    <font>
      <sz val="11"/>
      <color rgb="FF000000"/>
      <name val="Calibri"/>
      <family val="2"/>
      <charset val="204"/>
    </font>
    <font>
      <b/>
      <sz val="1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0" fontId="14" fillId="0" borderId="0"/>
    <xf numFmtId="0" fontId="15" fillId="0" borderId="0"/>
    <xf numFmtId="165" fontId="17" fillId="0" borderId="0"/>
    <xf numFmtId="166" fontId="15" fillId="0" borderId="0" applyFill="0" applyBorder="0" applyAlignment="0" applyProtection="0"/>
    <xf numFmtId="0" fontId="15" fillId="0" borderId="0"/>
  </cellStyleXfs>
  <cellXfs count="97">
    <xf numFmtId="0" fontId="0" fillId="0" borderId="0" xfId="0"/>
    <xf numFmtId="0" fontId="3" fillId="0" borderId="0" xfId="0" applyFont="1"/>
    <xf numFmtId="0" fontId="4" fillId="0" borderId="0" xfId="0" applyFont="1"/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43" fontId="4" fillId="0" borderId="1" xfId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43" fontId="7" fillId="0" borderId="1" xfId="1" applyFont="1" applyBorder="1" applyAlignment="1">
      <alignment horizontal="center" vertical="center" wrapText="1"/>
    </xf>
    <xf numFmtId="0" fontId="7" fillId="0" borderId="0" xfId="0" applyFont="1"/>
    <xf numFmtId="164" fontId="7" fillId="0" borderId="0" xfId="1" applyNumberFormat="1" applyFont="1"/>
    <xf numFmtId="164" fontId="4" fillId="0" borderId="0" xfId="1" applyNumberFormat="1" applyFont="1"/>
    <xf numFmtId="0" fontId="11" fillId="0" borderId="0" xfId="0" applyFont="1"/>
    <xf numFmtId="0" fontId="12" fillId="0" borderId="0" xfId="0" applyFont="1"/>
    <xf numFmtId="0" fontId="4" fillId="0" borderId="1" xfId="0" applyFont="1" applyBorder="1" applyAlignment="1">
      <alignment wrapText="1"/>
    </xf>
    <xf numFmtId="0" fontId="4" fillId="2" borderId="1" xfId="0" applyFont="1" applyFill="1" applyBorder="1" applyAlignment="1">
      <alignment vertical="center" wrapText="1"/>
    </xf>
    <xf numFmtId="0" fontId="5" fillId="0" borderId="0" xfId="0" applyFont="1" applyAlignment="1">
      <alignment horizontal="left" wrapText="1"/>
    </xf>
    <xf numFmtId="0" fontId="4" fillId="2" borderId="1" xfId="0" applyFont="1" applyFill="1" applyBorder="1" applyAlignment="1">
      <alignment horizontal="center" vertical="center" wrapText="1"/>
    </xf>
    <xf numFmtId="0" fontId="16" fillId="0" borderId="1" xfId="0" applyFont="1" applyBorder="1"/>
    <xf numFmtId="0" fontId="16" fillId="0" borderId="1" xfId="0" applyFont="1" applyBorder="1" applyAlignment="1">
      <alignment horizontal="center"/>
    </xf>
    <xf numFmtId="0" fontId="5" fillId="0" borderId="0" xfId="0" applyFont="1" applyAlignment="1">
      <alignment wrapText="1"/>
    </xf>
    <xf numFmtId="0" fontId="5" fillId="0" borderId="0" xfId="0" applyFont="1" applyAlignment="1">
      <alignment horizontal="right" wrapText="1"/>
    </xf>
    <xf numFmtId="0" fontId="4" fillId="0" borderId="0" xfId="0" applyFont="1" applyAlignment="1">
      <alignment wrapText="1"/>
    </xf>
    <xf numFmtId="0" fontId="6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18" fillId="0" borderId="1" xfId="0" applyFont="1" applyBorder="1"/>
    <xf numFmtId="43" fontId="4" fillId="2" borderId="1" xfId="1" applyFont="1" applyFill="1" applyBorder="1" applyAlignment="1">
      <alignment horizontal="center" vertical="center" wrapText="1"/>
    </xf>
    <xf numFmtId="167" fontId="7" fillId="0" borderId="1" xfId="1" applyNumberFormat="1" applyFont="1" applyBorder="1" applyAlignment="1">
      <alignment horizontal="center"/>
    </xf>
    <xf numFmtId="49" fontId="4" fillId="0" borderId="1" xfId="0" applyNumberFormat="1" applyFont="1" applyBorder="1" applyAlignment="1">
      <alignment vertical="center" wrapText="1"/>
    </xf>
    <xf numFmtId="43" fontId="4" fillId="2" borderId="1" xfId="1" applyFont="1" applyFill="1" applyBorder="1" applyAlignment="1">
      <alignment horizontal="center"/>
    </xf>
    <xf numFmtId="164" fontId="4" fillId="0" borderId="0" xfId="1" applyNumberFormat="1" applyFont="1" applyBorder="1"/>
    <xf numFmtId="167" fontId="7" fillId="0" borderId="1" xfId="0" applyNumberFormat="1" applyFont="1" applyBorder="1" applyAlignment="1">
      <alignment horizontal="center"/>
    </xf>
    <xf numFmtId="164" fontId="4" fillId="0" borderId="1" xfId="1" applyNumberFormat="1" applyFont="1" applyBorder="1" applyAlignment="1">
      <alignment horizontal="right"/>
    </xf>
    <xf numFmtId="0" fontId="4" fillId="0" borderId="3" xfId="0" applyFont="1" applyBorder="1" applyAlignment="1">
      <alignment vertical="center" wrapText="1"/>
    </xf>
    <xf numFmtId="0" fontId="13" fillId="0" borderId="5" xfId="6" applyFont="1" applyBorder="1" applyAlignment="1">
      <alignment wrapText="1"/>
    </xf>
    <xf numFmtId="0" fontId="13" fillId="0" borderId="1" xfId="0" applyFont="1" applyBorder="1" applyAlignment="1">
      <alignment wrapText="1"/>
    </xf>
    <xf numFmtId="43" fontId="7" fillId="0" borderId="1" xfId="1" applyFont="1" applyBorder="1" applyAlignment="1">
      <alignment horizontal="center"/>
    </xf>
    <xf numFmtId="164" fontId="7" fillId="0" borderId="1" xfId="1" applyNumberFormat="1" applyFont="1" applyBorder="1" applyAlignment="1">
      <alignment horizontal="center"/>
    </xf>
    <xf numFmtId="0" fontId="18" fillId="0" borderId="0" xfId="0" applyFont="1" applyAlignment="1"/>
    <xf numFmtId="0" fontId="0" fillId="0" borderId="0" xfId="0" applyFont="1"/>
    <xf numFmtId="0" fontId="4" fillId="0" borderId="0" xfId="0" applyFont="1" applyAlignment="1"/>
    <xf numFmtId="49" fontId="4" fillId="0" borderId="1" xfId="0" applyNumberFormat="1" applyFont="1" applyBorder="1"/>
    <xf numFmtId="4" fontId="18" fillId="0" borderId="0" xfId="0" applyNumberFormat="1" applyFont="1"/>
    <xf numFmtId="0" fontId="4" fillId="0" borderId="0" xfId="0" applyFont="1" applyAlignment="1">
      <alignment horizontal="left"/>
    </xf>
    <xf numFmtId="49" fontId="4" fillId="0" borderId="1" xfId="0" applyNumberFormat="1" applyFont="1" applyBorder="1" applyAlignment="1"/>
    <xf numFmtId="4" fontId="4" fillId="0" borderId="0" xfId="0" applyNumberFormat="1" applyFont="1"/>
    <xf numFmtId="0" fontId="4" fillId="0" borderId="0" xfId="0" applyFont="1" applyBorder="1"/>
    <xf numFmtId="43" fontId="0" fillId="0" borderId="0" xfId="0" applyNumberFormat="1" applyFont="1"/>
    <xf numFmtId="49" fontId="4" fillId="0" borderId="4" xfId="0" applyNumberFormat="1" applyFont="1" applyBorder="1" applyAlignment="1">
      <alignment vertical="center" wrapText="1"/>
    </xf>
    <xf numFmtId="49" fontId="4" fillId="0" borderId="1" xfId="0" applyNumberFormat="1" applyFont="1" applyBorder="1" applyAlignment="1">
      <alignment horizontal="left"/>
    </xf>
    <xf numFmtId="49" fontId="7" fillId="0" borderId="1" xfId="0" applyNumberFormat="1" applyFont="1" applyBorder="1" applyAlignment="1">
      <alignment horizontal="left"/>
    </xf>
    <xf numFmtId="0" fontId="6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4" fillId="2" borderId="0" xfId="0" applyFont="1" applyFill="1"/>
    <xf numFmtId="0" fontId="13" fillId="0" borderId="5" xfId="0" applyFont="1" applyBorder="1" applyAlignment="1">
      <alignment wrapText="1"/>
    </xf>
    <xf numFmtId="0" fontId="13" fillId="0" borderId="5" xfId="0" applyFont="1" applyBorder="1"/>
    <xf numFmtId="0" fontId="6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center"/>
    </xf>
    <xf numFmtId="0" fontId="13" fillId="0" borderId="5" xfId="0" applyFont="1" applyBorder="1" applyAlignment="1">
      <alignment horizontal="center"/>
    </xf>
    <xf numFmtId="0" fontId="13" fillId="0" borderId="1" xfId="0" applyFont="1" applyBorder="1" applyAlignment="1">
      <alignment horizontal="center"/>
    </xf>
    <xf numFmtId="14" fontId="5" fillId="0" borderId="0" xfId="0" applyNumberFormat="1" applyFont="1" applyAlignment="1">
      <alignment horizontal="right" wrapText="1"/>
    </xf>
    <xf numFmtId="0" fontId="4" fillId="0" borderId="3" xfId="0" applyFont="1" applyBorder="1" applyAlignment="1">
      <alignment wrapText="1"/>
    </xf>
    <xf numFmtId="0" fontId="4" fillId="0" borderId="0" xfId="0" applyFont="1" applyAlignment="1">
      <alignment horizontal="left" wrapText="1"/>
    </xf>
    <xf numFmtId="0" fontId="7" fillId="0" borderId="2" xfId="0" applyFont="1" applyBorder="1" applyAlignment="1">
      <alignment horizontal="left" wrapText="1"/>
    </xf>
    <xf numFmtId="0" fontId="6" fillId="0" borderId="0" xfId="0" applyFont="1" applyBorder="1" applyAlignment="1">
      <alignment horizont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wrapText="1"/>
    </xf>
    <xf numFmtId="0" fontId="4" fillId="2" borderId="0" xfId="0" applyFont="1" applyFill="1" applyAlignment="1">
      <alignment horizontal="left" wrapText="1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center" wrapText="1"/>
    </xf>
    <xf numFmtId="0" fontId="8" fillId="0" borderId="0" xfId="0" applyFont="1" applyAlignment="1">
      <alignment horizontal="center"/>
    </xf>
    <xf numFmtId="0" fontId="7" fillId="0" borderId="0" xfId="0" applyFont="1" applyAlignment="1">
      <alignment horizontal="center" wrapText="1"/>
    </xf>
    <xf numFmtId="0" fontId="7" fillId="0" borderId="2" xfId="0" applyFont="1" applyBorder="1" applyAlignment="1">
      <alignment horizontal="center" wrapText="1"/>
    </xf>
    <xf numFmtId="0" fontId="4" fillId="0" borderId="0" xfId="0" applyFont="1" applyBorder="1" applyAlignment="1">
      <alignment horizontal="left" wrapText="1"/>
    </xf>
    <xf numFmtId="0" fontId="6" fillId="0" borderId="0" xfId="0" applyFont="1" applyAlignment="1">
      <alignment horizontal="right" wrapText="1"/>
    </xf>
    <xf numFmtId="0" fontId="4" fillId="0" borderId="0" xfId="0" applyFont="1" applyAlignment="1">
      <alignment horizontal="right" wrapText="1"/>
    </xf>
    <xf numFmtId="49" fontId="4" fillId="0" borderId="1" xfId="0" applyNumberFormat="1" applyFont="1" applyBorder="1" applyAlignment="1">
      <alignment horizontal="left"/>
    </xf>
    <xf numFmtId="0" fontId="18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43" fontId="4" fillId="0" borderId="0" xfId="0" applyNumberFormat="1" applyFont="1"/>
    <xf numFmtId="0" fontId="3" fillId="0" borderId="0" xfId="0" applyFont="1" applyBorder="1" applyAlignment="1">
      <alignment horizontal="left"/>
    </xf>
    <xf numFmtId="43" fontId="3" fillId="0" borderId="0" xfId="1" applyFont="1" applyBorder="1" applyAlignment="1">
      <alignment horizontal="left"/>
    </xf>
    <xf numFmtId="0" fontId="3" fillId="0" borderId="2" xfId="0" applyFont="1" applyBorder="1" applyAlignment="1">
      <alignment horizontal="left"/>
    </xf>
    <xf numFmtId="43" fontId="3" fillId="0" borderId="2" xfId="1" applyFont="1" applyBorder="1" applyAlignment="1">
      <alignment horizontal="left"/>
    </xf>
    <xf numFmtId="164" fontId="3" fillId="0" borderId="0" xfId="1" applyNumberFormat="1" applyFont="1" applyBorder="1" applyAlignment="1">
      <alignment horizontal="center"/>
    </xf>
    <xf numFmtId="0" fontId="3" fillId="0" borderId="0" xfId="0" applyFont="1" applyAlignment="1">
      <alignment horizontal="left"/>
    </xf>
  </cellXfs>
  <cellStyles count="7">
    <cellStyle name="Excel Built-in Normal" xfId="4"/>
    <cellStyle name="Обычный" xfId="0" builtinId="0"/>
    <cellStyle name="Обычный 2" xfId="2"/>
    <cellStyle name="Обычный 3" xfId="3"/>
    <cellStyle name="Обычный_37" xfId="6"/>
    <cellStyle name="Финансовый" xfId="1" builtinId="3"/>
    <cellStyle name="Финансовый 2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9"/>
  <sheetViews>
    <sheetView view="pageBreakPreview" topLeftCell="A24" zoomScaleSheetLayoutView="100" workbookViewId="0">
      <selection activeCell="A34" sqref="A34"/>
    </sheetView>
  </sheetViews>
  <sheetFormatPr defaultColWidth="9.140625" defaultRowHeight="15" x14ac:dyDescent="0.25"/>
  <cols>
    <col min="1" max="1" width="39.140625" style="2" customWidth="1"/>
    <col min="2" max="2" width="16.5703125" style="2" customWidth="1"/>
    <col min="3" max="3" width="10.5703125" style="2" customWidth="1"/>
    <col min="4" max="4" width="13.85546875" style="2" customWidth="1"/>
    <col min="5" max="5" width="16.5703125" style="2" customWidth="1"/>
    <col min="6" max="7" width="9.140625" style="2"/>
    <col min="8" max="8" width="11.85546875" style="2" customWidth="1"/>
    <col min="9" max="16384" width="9.140625" style="2"/>
  </cols>
  <sheetData>
    <row r="1" spans="1:5" ht="15.75" x14ac:dyDescent="0.25">
      <c r="A1" s="78" t="s">
        <v>11</v>
      </c>
      <c r="B1" s="78"/>
      <c r="C1" s="78"/>
      <c r="D1" s="78"/>
      <c r="E1" s="78"/>
    </row>
    <row r="2" spans="1:5" ht="36" customHeight="1" x14ac:dyDescent="0.25">
      <c r="A2" s="79" t="s">
        <v>12</v>
      </c>
      <c r="B2" s="80"/>
      <c r="C2" s="80"/>
      <c r="D2" s="80"/>
      <c r="E2" s="80"/>
    </row>
    <row r="3" spans="1:5" x14ac:dyDescent="0.25">
      <c r="A3" s="81" t="s">
        <v>75</v>
      </c>
      <c r="B3" s="81"/>
      <c r="C3" s="81"/>
      <c r="D3" s="81"/>
      <c r="E3" s="81"/>
    </row>
    <row r="4" spans="1:5" s="1" customFormat="1" ht="15.6" customHeight="1" x14ac:dyDescent="0.25">
      <c r="A4" s="19" t="s">
        <v>13</v>
      </c>
      <c r="B4" s="4"/>
      <c r="C4" s="4"/>
      <c r="D4" s="23"/>
      <c r="E4" s="24" t="s">
        <v>76</v>
      </c>
    </row>
    <row r="5" spans="1:5" x14ac:dyDescent="0.25">
      <c r="A5" s="27"/>
      <c r="B5" s="4"/>
      <c r="C5" s="4"/>
      <c r="D5" s="4"/>
      <c r="E5" s="4"/>
    </row>
    <row r="6" spans="1:5" x14ac:dyDescent="0.25">
      <c r="A6" s="70" t="s">
        <v>0</v>
      </c>
      <c r="B6" s="70"/>
      <c r="C6" s="70"/>
      <c r="D6" s="70"/>
      <c r="E6" s="70"/>
    </row>
    <row r="7" spans="1:5" x14ac:dyDescent="0.25">
      <c r="A7" s="82" t="s">
        <v>36</v>
      </c>
      <c r="B7" s="82"/>
      <c r="C7" s="82"/>
      <c r="D7" s="82"/>
      <c r="E7" s="82"/>
    </row>
    <row r="8" spans="1:5" ht="15.75" customHeight="1" x14ac:dyDescent="0.25">
      <c r="A8" s="74" t="s">
        <v>1</v>
      </c>
      <c r="B8" s="74"/>
      <c r="C8" s="74"/>
      <c r="D8" s="74"/>
      <c r="E8" s="74"/>
    </row>
    <row r="9" spans="1:5" ht="13.9" customHeight="1" x14ac:dyDescent="0.25">
      <c r="A9" s="83" t="s">
        <v>47</v>
      </c>
      <c r="B9" s="83"/>
      <c r="C9" s="83"/>
      <c r="D9" s="83"/>
      <c r="E9" s="83"/>
    </row>
    <row r="10" spans="1:5" ht="26.25" customHeight="1" x14ac:dyDescent="0.25">
      <c r="A10" s="84" t="s">
        <v>14</v>
      </c>
      <c r="B10" s="85"/>
      <c r="C10" s="85"/>
      <c r="D10" s="85"/>
      <c r="E10" s="85"/>
    </row>
    <row r="11" spans="1:5" ht="30.75" customHeight="1" x14ac:dyDescent="0.25">
      <c r="A11" s="70" t="s">
        <v>37</v>
      </c>
      <c r="B11" s="70"/>
      <c r="C11" s="70"/>
      <c r="D11" s="70"/>
      <c r="E11" s="70"/>
    </row>
    <row r="12" spans="1:5" ht="14.25" customHeight="1" x14ac:dyDescent="0.25">
      <c r="A12" s="74" t="s">
        <v>15</v>
      </c>
      <c r="B12" s="75"/>
      <c r="C12" s="75"/>
      <c r="D12" s="75"/>
      <c r="E12" s="75"/>
    </row>
    <row r="13" spans="1:5" x14ac:dyDescent="0.25">
      <c r="A13" s="70" t="s">
        <v>22</v>
      </c>
      <c r="B13" s="70"/>
      <c r="C13" s="70"/>
      <c r="D13" s="70"/>
      <c r="E13" s="70"/>
    </row>
    <row r="14" spans="1:5" ht="21" customHeight="1" x14ac:dyDescent="0.25">
      <c r="A14" s="74" t="s">
        <v>2</v>
      </c>
      <c r="B14" s="75"/>
      <c r="C14" s="75"/>
      <c r="D14" s="75"/>
      <c r="E14" s="75"/>
    </row>
    <row r="15" spans="1:5" ht="14.25" customHeight="1" x14ac:dyDescent="0.25">
      <c r="A15" s="70" t="s">
        <v>48</v>
      </c>
      <c r="B15" s="70"/>
      <c r="C15" s="70"/>
      <c r="D15" s="70"/>
      <c r="E15" s="70"/>
    </row>
    <row r="16" spans="1:5" x14ac:dyDescent="0.25">
      <c r="A16" s="74" t="s">
        <v>16</v>
      </c>
      <c r="B16" s="75"/>
      <c r="C16" s="75"/>
      <c r="D16" s="75"/>
      <c r="E16" s="75"/>
    </row>
    <row r="17" spans="1:8" ht="32.25" customHeight="1" x14ac:dyDescent="0.25">
      <c r="A17" s="70" t="s">
        <v>17</v>
      </c>
      <c r="B17" s="70"/>
      <c r="C17" s="70"/>
      <c r="D17" s="70"/>
      <c r="E17" s="70"/>
    </row>
    <row r="18" spans="1:8" ht="64.5" customHeight="1" x14ac:dyDescent="0.25">
      <c r="A18" s="70" t="s">
        <v>38</v>
      </c>
      <c r="B18" s="70"/>
      <c r="C18" s="70"/>
      <c r="D18" s="70"/>
      <c r="E18" s="70"/>
    </row>
    <row r="19" spans="1:8" ht="36.75" customHeight="1" x14ac:dyDescent="0.25">
      <c r="A19" s="76" t="s">
        <v>50</v>
      </c>
      <c r="B19" s="76"/>
      <c r="C19" s="76"/>
      <c r="D19" s="76"/>
      <c r="E19" s="76"/>
    </row>
    <row r="20" spans="1:8" x14ac:dyDescent="0.25">
      <c r="A20" s="76"/>
      <c r="B20" s="76"/>
      <c r="C20" s="76"/>
      <c r="D20" s="76"/>
      <c r="E20" s="76"/>
      <c r="F20" s="2">
        <v>6500.4</v>
      </c>
      <c r="G20" s="2">
        <v>3</v>
      </c>
    </row>
    <row r="21" spans="1:8" ht="135" x14ac:dyDescent="0.25">
      <c r="A21" s="3" t="s">
        <v>7</v>
      </c>
      <c r="B21" s="3" t="s">
        <v>10</v>
      </c>
      <c r="C21" s="3" t="s">
        <v>3</v>
      </c>
      <c r="D21" s="3" t="s">
        <v>9</v>
      </c>
      <c r="E21" s="3" t="s">
        <v>8</v>
      </c>
    </row>
    <row r="22" spans="1:8" ht="52.9" customHeight="1" x14ac:dyDescent="0.25">
      <c r="A22" s="17" t="s">
        <v>33</v>
      </c>
      <c r="B22" s="8" t="s">
        <v>39</v>
      </c>
      <c r="C22" s="3" t="s">
        <v>4</v>
      </c>
      <c r="D22" s="3">
        <v>16.66</v>
      </c>
      <c r="E22" s="7">
        <f>D22*F20*G20</f>
        <v>324889.99199999997</v>
      </c>
    </row>
    <row r="23" spans="1:8" x14ac:dyDescent="0.25">
      <c r="A23" s="17" t="s">
        <v>78</v>
      </c>
      <c r="B23" s="8" t="s">
        <v>23</v>
      </c>
      <c r="C23" s="3" t="s">
        <v>4</v>
      </c>
      <c r="D23" s="3">
        <v>5.4</v>
      </c>
      <c r="E23" s="7">
        <f>D23*F20*G20</f>
        <v>105306.48000000001</v>
      </c>
    </row>
    <row r="24" spans="1:8" x14ac:dyDescent="0.25">
      <c r="A24" s="6" t="s">
        <v>31</v>
      </c>
      <c r="B24" s="8" t="s">
        <v>23</v>
      </c>
      <c r="C24" s="3" t="s">
        <v>4</v>
      </c>
      <c r="D24" s="3">
        <v>4.5999999999999996</v>
      </c>
      <c r="E24" s="7">
        <f>D24*F20*G20</f>
        <v>89705.51999999999</v>
      </c>
    </row>
    <row r="25" spans="1:8" ht="25.5" x14ac:dyDescent="0.25">
      <c r="A25" s="6" t="s">
        <v>30</v>
      </c>
      <c r="B25" s="8" t="s">
        <v>34</v>
      </c>
      <c r="C25" s="3" t="s">
        <v>4</v>
      </c>
      <c r="D25" s="3"/>
      <c r="E25" s="7">
        <v>0</v>
      </c>
    </row>
    <row r="26" spans="1:8" x14ac:dyDescent="0.25">
      <c r="A26" s="6" t="s">
        <v>42</v>
      </c>
      <c r="B26" s="8" t="s">
        <v>41</v>
      </c>
      <c r="C26" s="3" t="s">
        <v>24</v>
      </c>
      <c r="D26" s="3"/>
      <c r="E26" s="29">
        <v>47778.78</v>
      </c>
    </row>
    <row r="27" spans="1:8" x14ac:dyDescent="0.25">
      <c r="A27" s="6" t="s">
        <v>44</v>
      </c>
      <c r="B27" s="8" t="s">
        <v>41</v>
      </c>
      <c r="C27" s="3" t="s">
        <v>24</v>
      </c>
      <c r="D27" s="3"/>
      <c r="E27" s="29">
        <v>32326.18</v>
      </c>
    </row>
    <row r="28" spans="1:8" x14ac:dyDescent="0.25">
      <c r="A28" s="6" t="s">
        <v>45</v>
      </c>
      <c r="B28" s="8" t="s">
        <v>41</v>
      </c>
      <c r="C28" s="3" t="s">
        <v>24</v>
      </c>
      <c r="D28" s="3"/>
      <c r="E28" s="29">
        <v>18131.02</v>
      </c>
    </row>
    <row r="29" spans="1:8" x14ac:dyDescent="0.25">
      <c r="A29" s="6" t="s">
        <v>43</v>
      </c>
      <c r="B29" s="8" t="s">
        <v>41</v>
      </c>
      <c r="C29" s="3" t="s">
        <v>24</v>
      </c>
      <c r="D29" s="3"/>
      <c r="E29" s="29">
        <v>6344.48</v>
      </c>
    </row>
    <row r="30" spans="1:8" x14ac:dyDescent="0.25">
      <c r="A30" s="6" t="s">
        <v>35</v>
      </c>
      <c r="B30" s="8" t="s">
        <v>41</v>
      </c>
      <c r="C30" s="3" t="s">
        <v>24</v>
      </c>
      <c r="D30" s="3"/>
      <c r="E30" s="29">
        <f>13039.77+500</f>
        <v>13539.77</v>
      </c>
    </row>
    <row r="31" spans="1:8" s="59" customFormat="1" x14ac:dyDescent="0.25">
      <c r="A31" s="18" t="s">
        <v>52</v>
      </c>
      <c r="B31" s="58" t="s">
        <v>41</v>
      </c>
      <c r="C31" s="20" t="s">
        <v>24</v>
      </c>
      <c r="D31" s="20"/>
      <c r="E31" s="29">
        <f>0.76*F20*3</f>
        <v>14820.912</v>
      </c>
      <c r="F31" s="59" t="s">
        <v>77</v>
      </c>
      <c r="H31" s="59" t="s">
        <v>85</v>
      </c>
    </row>
    <row r="32" spans="1:8" x14ac:dyDescent="0.25">
      <c r="A32" s="6" t="s">
        <v>79</v>
      </c>
      <c r="B32" s="8" t="s">
        <v>81</v>
      </c>
      <c r="C32" s="3" t="s">
        <v>83</v>
      </c>
      <c r="D32" s="3">
        <v>16</v>
      </c>
      <c r="E32" s="7">
        <f>D32*333.76</f>
        <v>5340.16</v>
      </c>
    </row>
    <row r="33" spans="1:5" x14ac:dyDescent="0.25">
      <c r="A33" s="6" t="s">
        <v>80</v>
      </c>
      <c r="B33" s="8" t="s">
        <v>81</v>
      </c>
      <c r="C33" s="3" t="s">
        <v>83</v>
      </c>
      <c r="D33" s="3">
        <v>14</v>
      </c>
      <c r="E33" s="7">
        <f>D33*333.76</f>
        <v>4672.6399999999994</v>
      </c>
    </row>
    <row r="34" spans="1:5" ht="30" x14ac:dyDescent="0.25">
      <c r="A34" s="6" t="s">
        <v>84</v>
      </c>
      <c r="B34" s="8" t="s">
        <v>82</v>
      </c>
      <c r="C34" s="3" t="s">
        <v>24</v>
      </c>
      <c r="D34" s="3"/>
      <c r="E34" s="7">
        <v>13869.2</v>
      </c>
    </row>
    <row r="35" spans="1:5" ht="15.75" x14ac:dyDescent="0.25">
      <c r="A35" s="21"/>
      <c r="B35" s="22"/>
      <c r="C35" s="20"/>
      <c r="D35" s="22"/>
      <c r="E35" s="7"/>
    </row>
    <row r="36" spans="1:5" s="12" customFormat="1" ht="14.25" x14ac:dyDescent="0.2">
      <c r="A36" s="28" t="s">
        <v>46</v>
      </c>
      <c r="B36" s="9"/>
      <c r="C36" s="10"/>
      <c r="D36" s="10">
        <f>SUM(D31:D35)</f>
        <v>30</v>
      </c>
      <c r="E36" s="11">
        <f>SUM(E22:E35)</f>
        <v>676725.13400000008</v>
      </c>
    </row>
    <row r="38" spans="1:5" ht="30.75" customHeight="1" x14ac:dyDescent="0.25">
      <c r="A38" s="77" t="s">
        <v>86</v>
      </c>
      <c r="B38" s="77"/>
      <c r="C38" s="77"/>
      <c r="D38" s="77"/>
      <c r="E38" s="77"/>
    </row>
    <row r="39" spans="1:5" ht="30.75" customHeight="1" x14ac:dyDescent="0.25">
      <c r="A39" s="70" t="s">
        <v>21</v>
      </c>
      <c r="B39" s="70"/>
      <c r="C39" s="70"/>
      <c r="D39" s="70"/>
      <c r="E39" s="70"/>
    </row>
    <row r="40" spans="1:5" x14ac:dyDescent="0.25">
      <c r="A40" s="70" t="s">
        <v>20</v>
      </c>
      <c r="B40" s="70"/>
      <c r="C40" s="70"/>
      <c r="D40" s="70"/>
      <c r="E40" s="70"/>
    </row>
    <row r="41" spans="1:5" ht="32.25" customHeight="1" x14ac:dyDescent="0.25">
      <c r="A41" s="70" t="s">
        <v>25</v>
      </c>
      <c r="B41" s="70"/>
      <c r="C41" s="70"/>
      <c r="D41" s="70"/>
      <c r="E41" s="70"/>
    </row>
    <row r="42" spans="1:5" x14ac:dyDescent="0.25">
      <c r="A42" s="70" t="s">
        <v>18</v>
      </c>
      <c r="B42" s="70"/>
      <c r="C42" s="70"/>
      <c r="D42" s="70"/>
      <c r="E42" s="70"/>
    </row>
    <row r="43" spans="1:5" x14ac:dyDescent="0.25">
      <c r="A43" s="73" t="s">
        <v>5</v>
      </c>
      <c r="B43" s="73"/>
      <c r="C43" s="73"/>
      <c r="D43" s="73"/>
      <c r="E43" s="73"/>
    </row>
    <row r="44" spans="1:5" x14ac:dyDescent="0.25">
      <c r="A44" s="70" t="s">
        <v>18</v>
      </c>
      <c r="B44" s="70"/>
      <c r="C44" s="70"/>
      <c r="D44" s="70"/>
      <c r="E44" s="70"/>
    </row>
    <row r="45" spans="1:5" x14ac:dyDescent="0.25">
      <c r="A45" s="71" t="s">
        <v>51</v>
      </c>
      <c r="B45" s="71"/>
      <c r="C45" s="71"/>
      <c r="D45" s="71"/>
      <c r="E45" s="71"/>
    </row>
    <row r="46" spans="1:5" x14ac:dyDescent="0.25">
      <c r="B46" s="72" t="s">
        <v>19</v>
      </c>
      <c r="C46" s="72"/>
      <c r="D46" s="72"/>
      <c r="E46" s="5" t="s">
        <v>6</v>
      </c>
    </row>
    <row r="47" spans="1:5" x14ac:dyDescent="0.25">
      <c r="A47" s="26"/>
      <c r="B47" s="26"/>
      <c r="C47" s="26"/>
      <c r="D47" s="26"/>
      <c r="E47" s="26"/>
    </row>
    <row r="48" spans="1:5" x14ac:dyDescent="0.25">
      <c r="A48" s="71" t="s">
        <v>40</v>
      </c>
      <c r="B48" s="71"/>
      <c r="C48" s="71"/>
      <c r="D48" s="71"/>
      <c r="E48" s="71"/>
    </row>
    <row r="49" spans="1:5" x14ac:dyDescent="0.25">
      <c r="B49" s="72" t="s">
        <v>19</v>
      </c>
      <c r="C49" s="72"/>
      <c r="D49" s="72"/>
      <c r="E49" s="5" t="s">
        <v>6</v>
      </c>
    </row>
    <row r="51" spans="1:5" x14ac:dyDescent="0.25">
      <c r="A51" s="16" t="s">
        <v>49</v>
      </c>
    </row>
    <row r="52" spans="1:5" x14ac:dyDescent="0.25">
      <c r="A52" s="12" t="s">
        <v>26</v>
      </c>
    </row>
    <row r="53" spans="1:5" x14ac:dyDescent="0.25">
      <c r="A53" s="2" t="s">
        <v>32</v>
      </c>
      <c r="B53" s="13">
        <v>-673233.37</v>
      </c>
    </row>
    <row r="54" spans="1:5" x14ac:dyDescent="0.25">
      <c r="A54" s="2" t="s">
        <v>87</v>
      </c>
      <c r="B54" s="14"/>
    </row>
    <row r="55" spans="1:5" x14ac:dyDescent="0.25">
      <c r="A55" s="2" t="s">
        <v>29</v>
      </c>
      <c r="B55" s="14">
        <v>777319.04</v>
      </c>
    </row>
    <row r="56" spans="1:5" ht="19.5" customHeight="1" x14ac:dyDescent="0.25">
      <c r="A56" s="25" t="s">
        <v>28</v>
      </c>
      <c r="B56" s="14">
        <f>E36</f>
        <v>676725.13400000008</v>
      </c>
    </row>
    <row r="57" spans="1:5" x14ac:dyDescent="0.25">
      <c r="A57" s="15" t="s">
        <v>27</v>
      </c>
      <c r="B57" s="13">
        <f>B53+B55-B56</f>
        <v>-572639.46400000004</v>
      </c>
    </row>
    <row r="59" spans="1:5" x14ac:dyDescent="0.25">
      <c r="B59" s="2">
        <v>-673233.37</v>
      </c>
    </row>
  </sheetData>
  <mergeCells count="29">
    <mergeCell ref="A14:E14"/>
    <mergeCell ref="A1:E1"/>
    <mergeCell ref="A2:E2"/>
    <mergeCell ref="A3:E3"/>
    <mergeCell ref="A6:E6"/>
    <mergeCell ref="A7:E7"/>
    <mergeCell ref="A8:E8"/>
    <mergeCell ref="A9:E9"/>
    <mergeCell ref="A10:E10"/>
    <mergeCell ref="A11:E11"/>
    <mergeCell ref="A12:E12"/>
    <mergeCell ref="A13:E13"/>
    <mergeCell ref="A43:E43"/>
    <mergeCell ref="A15:E15"/>
    <mergeCell ref="A16:E16"/>
    <mergeCell ref="A17:E17"/>
    <mergeCell ref="A18:E18"/>
    <mergeCell ref="A19:E19"/>
    <mergeCell ref="A20:E20"/>
    <mergeCell ref="A38:E38"/>
    <mergeCell ref="A39:E39"/>
    <mergeCell ref="A40:E40"/>
    <mergeCell ref="A41:E41"/>
    <mergeCell ref="A42:E42"/>
    <mergeCell ref="A44:E44"/>
    <mergeCell ref="A45:E45"/>
    <mergeCell ref="B46:D46"/>
    <mergeCell ref="A48:E48"/>
    <mergeCell ref="B49:D49"/>
  </mergeCells>
  <printOptions horizontalCentered="1"/>
  <pageMargins left="0.31496062992125984" right="0.31496062992125984" top="0.35433070866141736" bottom="0.35433070866141736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5"/>
  <sheetViews>
    <sheetView view="pageBreakPreview" topLeftCell="A24" zoomScaleSheetLayoutView="100" workbookViewId="0">
      <selection activeCell="B55" sqref="B55"/>
    </sheetView>
  </sheetViews>
  <sheetFormatPr defaultColWidth="9.140625" defaultRowHeight="15" x14ac:dyDescent="0.25"/>
  <cols>
    <col min="1" max="1" width="39.140625" style="2" customWidth="1"/>
    <col min="2" max="2" width="16.5703125" style="2" customWidth="1"/>
    <col min="3" max="3" width="10.5703125" style="2" customWidth="1"/>
    <col min="4" max="4" width="13.85546875" style="2" customWidth="1"/>
    <col min="5" max="5" width="16.5703125" style="2" customWidth="1"/>
    <col min="6" max="7" width="9.140625" style="2"/>
    <col min="8" max="8" width="11.85546875" style="2" customWidth="1"/>
    <col min="9" max="16384" width="9.140625" style="2"/>
  </cols>
  <sheetData>
    <row r="1" spans="1:5" ht="15.75" x14ac:dyDescent="0.25">
      <c r="A1" s="78" t="s">
        <v>11</v>
      </c>
      <c r="B1" s="78"/>
      <c r="C1" s="78"/>
      <c r="D1" s="78"/>
      <c r="E1" s="78"/>
    </row>
    <row r="2" spans="1:5" ht="36" customHeight="1" x14ac:dyDescent="0.25">
      <c r="A2" s="79" t="s">
        <v>12</v>
      </c>
      <c r="B2" s="80"/>
      <c r="C2" s="80"/>
      <c r="D2" s="80"/>
      <c r="E2" s="80"/>
    </row>
    <row r="3" spans="1:5" x14ac:dyDescent="0.25">
      <c r="A3" s="81" t="s">
        <v>88</v>
      </c>
      <c r="B3" s="81"/>
      <c r="C3" s="81"/>
      <c r="D3" s="81"/>
      <c r="E3" s="81"/>
    </row>
    <row r="4" spans="1:5" s="1" customFormat="1" ht="15.6" customHeight="1" x14ac:dyDescent="0.25">
      <c r="A4" s="19" t="s">
        <v>13</v>
      </c>
      <c r="B4" s="57"/>
      <c r="C4" s="57"/>
      <c r="D4" s="23"/>
      <c r="E4" s="24" t="s">
        <v>89</v>
      </c>
    </row>
    <row r="5" spans="1:5" x14ac:dyDescent="0.25">
      <c r="A5" s="55"/>
      <c r="B5" s="57"/>
      <c r="C5" s="57"/>
      <c r="D5" s="57"/>
      <c r="E5" s="57"/>
    </row>
    <row r="6" spans="1:5" x14ac:dyDescent="0.25">
      <c r="A6" s="70" t="s">
        <v>0</v>
      </c>
      <c r="B6" s="70"/>
      <c r="C6" s="70"/>
      <c r="D6" s="70"/>
      <c r="E6" s="70"/>
    </row>
    <row r="7" spans="1:5" x14ac:dyDescent="0.25">
      <c r="A7" s="82" t="s">
        <v>36</v>
      </c>
      <c r="B7" s="82"/>
      <c r="C7" s="82"/>
      <c r="D7" s="82"/>
      <c r="E7" s="82"/>
    </row>
    <row r="8" spans="1:5" ht="15.75" customHeight="1" x14ac:dyDescent="0.25">
      <c r="A8" s="74" t="s">
        <v>1</v>
      </c>
      <c r="B8" s="74"/>
      <c r="C8" s="74"/>
      <c r="D8" s="74"/>
      <c r="E8" s="74"/>
    </row>
    <row r="9" spans="1:5" ht="13.9" customHeight="1" x14ac:dyDescent="0.25">
      <c r="A9" s="83" t="s">
        <v>47</v>
      </c>
      <c r="B9" s="83"/>
      <c r="C9" s="83"/>
      <c r="D9" s="83"/>
      <c r="E9" s="83"/>
    </row>
    <row r="10" spans="1:5" ht="26.25" customHeight="1" x14ac:dyDescent="0.25">
      <c r="A10" s="84" t="s">
        <v>14</v>
      </c>
      <c r="B10" s="85"/>
      <c r="C10" s="85"/>
      <c r="D10" s="85"/>
      <c r="E10" s="85"/>
    </row>
    <row r="11" spans="1:5" ht="30.75" customHeight="1" x14ac:dyDescent="0.25">
      <c r="A11" s="70" t="s">
        <v>37</v>
      </c>
      <c r="B11" s="70"/>
      <c r="C11" s="70"/>
      <c r="D11" s="70"/>
      <c r="E11" s="70"/>
    </row>
    <row r="12" spans="1:5" ht="14.25" customHeight="1" x14ac:dyDescent="0.25">
      <c r="A12" s="74" t="s">
        <v>15</v>
      </c>
      <c r="B12" s="75"/>
      <c r="C12" s="75"/>
      <c r="D12" s="75"/>
      <c r="E12" s="75"/>
    </row>
    <row r="13" spans="1:5" x14ac:dyDescent="0.25">
      <c r="A13" s="70" t="s">
        <v>22</v>
      </c>
      <c r="B13" s="70"/>
      <c r="C13" s="70"/>
      <c r="D13" s="70"/>
      <c r="E13" s="70"/>
    </row>
    <row r="14" spans="1:5" ht="21" customHeight="1" x14ac:dyDescent="0.25">
      <c r="A14" s="74" t="s">
        <v>2</v>
      </c>
      <c r="B14" s="75"/>
      <c r="C14" s="75"/>
      <c r="D14" s="75"/>
      <c r="E14" s="75"/>
    </row>
    <row r="15" spans="1:5" ht="14.25" customHeight="1" x14ac:dyDescent="0.25">
      <c r="A15" s="70" t="s">
        <v>48</v>
      </c>
      <c r="B15" s="70"/>
      <c r="C15" s="70"/>
      <c r="D15" s="70"/>
      <c r="E15" s="70"/>
    </row>
    <row r="16" spans="1:5" x14ac:dyDescent="0.25">
      <c r="A16" s="74" t="s">
        <v>16</v>
      </c>
      <c r="B16" s="75"/>
      <c r="C16" s="75"/>
      <c r="D16" s="75"/>
      <c r="E16" s="75"/>
    </row>
    <row r="17" spans="1:8" ht="32.25" customHeight="1" x14ac:dyDescent="0.25">
      <c r="A17" s="70" t="s">
        <v>17</v>
      </c>
      <c r="B17" s="70"/>
      <c r="C17" s="70"/>
      <c r="D17" s="70"/>
      <c r="E17" s="70"/>
    </row>
    <row r="18" spans="1:8" ht="64.5" customHeight="1" x14ac:dyDescent="0.25">
      <c r="A18" s="70" t="s">
        <v>38</v>
      </c>
      <c r="B18" s="70"/>
      <c r="C18" s="70"/>
      <c r="D18" s="70"/>
      <c r="E18" s="70"/>
    </row>
    <row r="19" spans="1:8" ht="36.75" customHeight="1" x14ac:dyDescent="0.25">
      <c r="A19" s="76" t="s">
        <v>50</v>
      </c>
      <c r="B19" s="76"/>
      <c r="C19" s="76"/>
      <c r="D19" s="76"/>
      <c r="E19" s="76"/>
    </row>
    <row r="20" spans="1:8" x14ac:dyDescent="0.25">
      <c r="A20" s="76"/>
      <c r="B20" s="76"/>
      <c r="C20" s="76"/>
      <c r="D20" s="76"/>
      <c r="E20" s="76"/>
      <c r="F20" s="2">
        <v>6500.4</v>
      </c>
      <c r="G20" s="2">
        <v>3</v>
      </c>
    </row>
    <row r="21" spans="1:8" ht="135" x14ac:dyDescent="0.25">
      <c r="A21" s="3" t="s">
        <v>7</v>
      </c>
      <c r="B21" s="3" t="s">
        <v>10</v>
      </c>
      <c r="C21" s="3" t="s">
        <v>3</v>
      </c>
      <c r="D21" s="3" t="s">
        <v>9</v>
      </c>
      <c r="E21" s="3" t="s">
        <v>8</v>
      </c>
    </row>
    <row r="22" spans="1:8" ht="52.9" customHeight="1" x14ac:dyDescent="0.25">
      <c r="A22" s="17" t="s">
        <v>33</v>
      </c>
      <c r="B22" s="8" t="s">
        <v>39</v>
      </c>
      <c r="C22" s="3" t="s">
        <v>4</v>
      </c>
      <c r="D22" s="3">
        <v>16.66</v>
      </c>
      <c r="E22" s="7">
        <f>D22*F20*G20</f>
        <v>324889.99199999997</v>
      </c>
    </row>
    <row r="23" spans="1:8" x14ac:dyDescent="0.25">
      <c r="A23" s="17" t="s">
        <v>78</v>
      </c>
      <c r="B23" s="8" t="s">
        <v>23</v>
      </c>
      <c r="C23" s="3" t="s">
        <v>4</v>
      </c>
      <c r="D23" s="3">
        <v>5.4</v>
      </c>
      <c r="E23" s="7">
        <f>D23*F20*G20</f>
        <v>105306.48000000001</v>
      </c>
    </row>
    <row r="24" spans="1:8" x14ac:dyDescent="0.25">
      <c r="A24" s="6" t="s">
        <v>31</v>
      </c>
      <c r="B24" s="8" t="s">
        <v>23</v>
      </c>
      <c r="C24" s="3" t="s">
        <v>4</v>
      </c>
      <c r="D24" s="3">
        <v>4.5999999999999996</v>
      </c>
      <c r="E24" s="7">
        <v>110568.39</v>
      </c>
    </row>
    <row r="25" spans="1:8" ht="25.5" x14ac:dyDescent="0.25">
      <c r="A25" s="6" t="s">
        <v>30</v>
      </c>
      <c r="B25" s="8" t="s">
        <v>34</v>
      </c>
      <c r="C25" s="3" t="s">
        <v>4</v>
      </c>
      <c r="D25" s="3"/>
      <c r="E25" s="7">
        <v>0</v>
      </c>
    </row>
    <row r="26" spans="1:8" x14ac:dyDescent="0.25">
      <c r="A26" s="6" t="s">
        <v>42</v>
      </c>
      <c r="B26" s="8" t="s">
        <v>90</v>
      </c>
      <c r="C26" s="3" t="s">
        <v>24</v>
      </c>
      <c r="D26" s="3"/>
      <c r="E26" s="29">
        <v>46717.27</v>
      </c>
    </row>
    <row r="27" spans="1:8" x14ac:dyDescent="0.25">
      <c r="A27" s="6" t="s">
        <v>44</v>
      </c>
      <c r="B27" s="8" t="s">
        <v>90</v>
      </c>
      <c r="C27" s="3" t="s">
        <v>24</v>
      </c>
      <c r="D27" s="3"/>
      <c r="E27" s="29">
        <v>28537.05</v>
      </c>
    </row>
    <row r="28" spans="1:8" x14ac:dyDescent="0.25">
      <c r="A28" s="6" t="s">
        <v>45</v>
      </c>
      <c r="B28" s="8" t="s">
        <v>90</v>
      </c>
      <c r="C28" s="3" t="s">
        <v>24</v>
      </c>
      <c r="D28" s="3"/>
      <c r="E28" s="29">
        <v>24871.68</v>
      </c>
    </row>
    <row r="29" spans="1:8" x14ac:dyDescent="0.25">
      <c r="A29" s="6" t="s">
        <v>43</v>
      </c>
      <c r="B29" s="8" t="s">
        <v>90</v>
      </c>
      <c r="C29" s="3" t="s">
        <v>24</v>
      </c>
      <c r="D29" s="3"/>
      <c r="E29" s="29">
        <v>11679.53</v>
      </c>
    </row>
    <row r="30" spans="1:8" x14ac:dyDescent="0.25">
      <c r="A30" s="6" t="s">
        <v>35</v>
      </c>
      <c r="B30" s="8" t="s">
        <v>90</v>
      </c>
      <c r="C30" s="3" t="s">
        <v>24</v>
      </c>
      <c r="D30" s="3"/>
      <c r="E30" s="29">
        <v>6529.88</v>
      </c>
    </row>
    <row r="31" spans="1:8" s="59" customFormat="1" x14ac:dyDescent="0.25">
      <c r="A31" s="18" t="s">
        <v>52</v>
      </c>
      <c r="B31" s="8" t="s">
        <v>90</v>
      </c>
      <c r="C31" s="20" t="s">
        <v>24</v>
      </c>
      <c r="D31" s="20"/>
      <c r="E31" s="29">
        <f>0.76*F20*3</f>
        <v>14820.912</v>
      </c>
      <c r="F31" s="59" t="s">
        <v>77</v>
      </c>
      <c r="H31" s="59" t="s">
        <v>85</v>
      </c>
    </row>
    <row r="32" spans="1:8" x14ac:dyDescent="0.25">
      <c r="A32" s="60" t="s">
        <v>94</v>
      </c>
      <c r="B32" s="8" t="s">
        <v>96</v>
      </c>
      <c r="C32" s="3" t="s">
        <v>98</v>
      </c>
      <c r="D32" s="61">
        <v>8</v>
      </c>
      <c r="E32" s="7">
        <f>D32*333.76</f>
        <v>2670.08</v>
      </c>
    </row>
    <row r="33" spans="1:5" x14ac:dyDescent="0.25">
      <c r="A33" s="60" t="s">
        <v>95</v>
      </c>
      <c r="B33" s="8" t="s">
        <v>97</v>
      </c>
      <c r="C33" s="3" t="s">
        <v>98</v>
      </c>
      <c r="D33" s="61">
        <v>28</v>
      </c>
      <c r="E33" s="7">
        <f>D33*333.76</f>
        <v>9345.2799999999988</v>
      </c>
    </row>
    <row r="34" spans="1:5" s="12" customFormat="1" ht="14.25" x14ac:dyDescent="0.2">
      <c r="A34" s="28" t="s">
        <v>46</v>
      </c>
      <c r="B34" s="9"/>
      <c r="C34" s="10"/>
      <c r="D34" s="10"/>
      <c r="E34" s="11">
        <f>SUM(E22:E33)</f>
        <v>685936.54400000011</v>
      </c>
    </row>
    <row r="36" spans="1:5" ht="30.75" customHeight="1" x14ac:dyDescent="0.25">
      <c r="A36" s="77" t="s">
        <v>99</v>
      </c>
      <c r="B36" s="77"/>
      <c r="C36" s="77"/>
      <c r="D36" s="77"/>
      <c r="E36" s="77"/>
    </row>
    <row r="37" spans="1:5" ht="30.75" customHeight="1" x14ac:dyDescent="0.25">
      <c r="A37" s="70" t="s">
        <v>21</v>
      </c>
      <c r="B37" s="70"/>
      <c r="C37" s="70"/>
      <c r="D37" s="70"/>
      <c r="E37" s="70"/>
    </row>
    <row r="38" spans="1:5" x14ac:dyDescent="0.25">
      <c r="A38" s="70" t="s">
        <v>20</v>
      </c>
      <c r="B38" s="70"/>
      <c r="C38" s="70"/>
      <c r="D38" s="70"/>
      <c r="E38" s="70"/>
    </row>
    <row r="39" spans="1:5" ht="32.25" customHeight="1" x14ac:dyDescent="0.25">
      <c r="A39" s="70" t="s">
        <v>25</v>
      </c>
      <c r="B39" s="70"/>
      <c r="C39" s="70"/>
      <c r="D39" s="70"/>
      <c r="E39" s="70"/>
    </row>
    <row r="40" spans="1:5" x14ac:dyDescent="0.25">
      <c r="A40" s="70" t="s">
        <v>18</v>
      </c>
      <c r="B40" s="70"/>
      <c r="C40" s="70"/>
      <c r="D40" s="70"/>
      <c r="E40" s="70"/>
    </row>
    <row r="41" spans="1:5" x14ac:dyDescent="0.25">
      <c r="A41" s="73" t="s">
        <v>5</v>
      </c>
      <c r="B41" s="73"/>
      <c r="C41" s="73"/>
      <c r="D41" s="73"/>
      <c r="E41" s="73"/>
    </row>
    <row r="42" spans="1:5" x14ac:dyDescent="0.25">
      <c r="A42" s="70" t="s">
        <v>18</v>
      </c>
      <c r="B42" s="70"/>
      <c r="C42" s="70"/>
      <c r="D42" s="70"/>
      <c r="E42" s="70"/>
    </row>
    <row r="43" spans="1:5" x14ac:dyDescent="0.25">
      <c r="A43" s="71" t="s">
        <v>51</v>
      </c>
      <c r="B43" s="71"/>
      <c r="C43" s="71"/>
      <c r="D43" s="71"/>
      <c r="E43" s="71"/>
    </row>
    <row r="44" spans="1:5" x14ac:dyDescent="0.25">
      <c r="B44" s="72" t="s">
        <v>19</v>
      </c>
      <c r="C44" s="72"/>
      <c r="D44" s="72"/>
      <c r="E44" s="5" t="s">
        <v>6</v>
      </c>
    </row>
    <row r="45" spans="1:5" x14ac:dyDescent="0.25">
      <c r="A45" s="54"/>
      <c r="B45" s="54"/>
      <c r="C45" s="54"/>
      <c r="D45" s="54"/>
      <c r="E45" s="54"/>
    </row>
    <row r="46" spans="1:5" x14ac:dyDescent="0.25">
      <c r="A46" s="71" t="s">
        <v>40</v>
      </c>
      <c r="B46" s="71"/>
      <c r="C46" s="71"/>
      <c r="D46" s="71"/>
      <c r="E46" s="71"/>
    </row>
    <row r="47" spans="1:5" x14ac:dyDescent="0.25">
      <c r="B47" s="72" t="s">
        <v>19</v>
      </c>
      <c r="C47" s="72"/>
      <c r="D47" s="72"/>
      <c r="E47" s="5" t="s">
        <v>6</v>
      </c>
    </row>
    <row r="49" spans="1:2" x14ac:dyDescent="0.25">
      <c r="A49" s="16" t="s">
        <v>49</v>
      </c>
    </row>
    <row r="50" spans="1:2" x14ac:dyDescent="0.25">
      <c r="A50" s="12" t="s">
        <v>26</v>
      </c>
    </row>
    <row r="51" spans="1:2" x14ac:dyDescent="0.25">
      <c r="A51" s="2" t="s">
        <v>32</v>
      </c>
      <c r="B51" s="13">
        <f>'1кв'!B57</f>
        <v>-572639.46400000004</v>
      </c>
    </row>
    <row r="52" spans="1:2" x14ac:dyDescent="0.25">
      <c r="A52" s="2" t="s">
        <v>100</v>
      </c>
      <c r="B52" s="14"/>
    </row>
    <row r="53" spans="1:2" x14ac:dyDescent="0.25">
      <c r="A53" s="2" t="s">
        <v>29</v>
      </c>
      <c r="B53" s="14">
        <f>767631.96-515.83</f>
        <v>767116.13</v>
      </c>
    </row>
    <row r="54" spans="1:2" ht="19.5" customHeight="1" x14ac:dyDescent="0.25">
      <c r="A54" s="56" t="s">
        <v>28</v>
      </c>
      <c r="B54" s="14">
        <f>E34</f>
        <v>685936.54400000011</v>
      </c>
    </row>
    <row r="55" spans="1:2" x14ac:dyDescent="0.25">
      <c r="A55" s="15" t="s">
        <v>27</v>
      </c>
      <c r="B55" s="13">
        <f>B51+B53-B54</f>
        <v>-491459.87800000014</v>
      </c>
    </row>
  </sheetData>
  <mergeCells count="29">
    <mergeCell ref="A42:E42"/>
    <mergeCell ref="A43:E43"/>
    <mergeCell ref="B44:D44"/>
    <mergeCell ref="A46:E46"/>
    <mergeCell ref="B47:D47"/>
    <mergeCell ref="A41:E41"/>
    <mergeCell ref="A15:E15"/>
    <mergeCell ref="A16:E16"/>
    <mergeCell ref="A17:E17"/>
    <mergeCell ref="A18:E18"/>
    <mergeCell ref="A19:E19"/>
    <mergeCell ref="A20:E20"/>
    <mergeCell ref="A36:E36"/>
    <mergeCell ref="A37:E37"/>
    <mergeCell ref="A38:E38"/>
    <mergeCell ref="A39:E39"/>
    <mergeCell ref="A40:E40"/>
    <mergeCell ref="A14:E14"/>
    <mergeCell ref="A1:E1"/>
    <mergeCell ref="A2:E2"/>
    <mergeCell ref="A3:E3"/>
    <mergeCell ref="A6:E6"/>
    <mergeCell ref="A7:E7"/>
    <mergeCell ref="A8:E8"/>
    <mergeCell ref="A9:E9"/>
    <mergeCell ref="A10:E10"/>
    <mergeCell ref="A11:E11"/>
    <mergeCell ref="A12:E12"/>
    <mergeCell ref="A13:E13"/>
  </mergeCells>
  <printOptions horizontalCentered="1"/>
  <pageMargins left="0.31496062992125984" right="0.31496062992125984" top="0.35433070866141736" bottom="0.35433070866141736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8"/>
  <sheetViews>
    <sheetView view="pageBreakPreview" topLeftCell="A22" zoomScaleSheetLayoutView="100" workbookViewId="0">
      <selection activeCell="E38" sqref="E38"/>
    </sheetView>
  </sheetViews>
  <sheetFormatPr defaultColWidth="9.140625" defaultRowHeight="15" x14ac:dyDescent="0.25"/>
  <cols>
    <col min="1" max="1" width="39.140625" style="2" customWidth="1"/>
    <col min="2" max="2" width="16.5703125" style="2" customWidth="1"/>
    <col min="3" max="3" width="10.5703125" style="2" customWidth="1"/>
    <col min="4" max="4" width="13.85546875" style="2" customWidth="1"/>
    <col min="5" max="5" width="16.5703125" style="2" customWidth="1"/>
    <col min="6" max="7" width="9.140625" style="2"/>
    <col min="8" max="8" width="11.85546875" style="2" customWidth="1"/>
    <col min="9" max="16384" width="9.140625" style="2"/>
  </cols>
  <sheetData>
    <row r="1" spans="1:5" ht="15.75" x14ac:dyDescent="0.25">
      <c r="A1" s="78" t="s">
        <v>11</v>
      </c>
      <c r="B1" s="78"/>
      <c r="C1" s="78"/>
      <c r="D1" s="78"/>
      <c r="E1" s="78"/>
    </row>
    <row r="2" spans="1:5" ht="36" customHeight="1" x14ac:dyDescent="0.25">
      <c r="A2" s="79" t="s">
        <v>12</v>
      </c>
      <c r="B2" s="80"/>
      <c r="C2" s="80"/>
      <c r="D2" s="80"/>
      <c r="E2" s="80"/>
    </row>
    <row r="3" spans="1:5" x14ac:dyDescent="0.25">
      <c r="A3" s="81" t="s">
        <v>91</v>
      </c>
      <c r="B3" s="81"/>
      <c r="C3" s="81"/>
      <c r="D3" s="81"/>
      <c r="E3" s="81"/>
    </row>
    <row r="4" spans="1:5" s="1" customFormat="1" ht="15.6" customHeight="1" x14ac:dyDescent="0.25">
      <c r="A4" s="19" t="s">
        <v>13</v>
      </c>
      <c r="B4" s="57"/>
      <c r="C4" s="57"/>
      <c r="D4" s="23"/>
      <c r="E4" s="24" t="s">
        <v>92</v>
      </c>
    </row>
    <row r="5" spans="1:5" x14ac:dyDescent="0.25">
      <c r="A5" s="55"/>
      <c r="B5" s="57"/>
      <c r="C5" s="57"/>
      <c r="D5" s="57"/>
      <c r="E5" s="57"/>
    </row>
    <row r="6" spans="1:5" x14ac:dyDescent="0.25">
      <c r="A6" s="70" t="s">
        <v>0</v>
      </c>
      <c r="B6" s="70"/>
      <c r="C6" s="70"/>
      <c r="D6" s="70"/>
      <c r="E6" s="70"/>
    </row>
    <row r="7" spans="1:5" x14ac:dyDescent="0.25">
      <c r="A7" s="82" t="s">
        <v>36</v>
      </c>
      <c r="B7" s="82"/>
      <c r="C7" s="82"/>
      <c r="D7" s="82"/>
      <c r="E7" s="82"/>
    </row>
    <row r="8" spans="1:5" ht="15.75" customHeight="1" x14ac:dyDescent="0.25">
      <c r="A8" s="74" t="s">
        <v>1</v>
      </c>
      <c r="B8" s="74"/>
      <c r="C8" s="74"/>
      <c r="D8" s="74"/>
      <c r="E8" s="74"/>
    </row>
    <row r="9" spans="1:5" ht="13.9" customHeight="1" x14ac:dyDescent="0.25">
      <c r="A9" s="83" t="s">
        <v>47</v>
      </c>
      <c r="B9" s="83"/>
      <c r="C9" s="83"/>
      <c r="D9" s="83"/>
      <c r="E9" s="83"/>
    </row>
    <row r="10" spans="1:5" ht="26.25" customHeight="1" x14ac:dyDescent="0.25">
      <c r="A10" s="84" t="s">
        <v>14</v>
      </c>
      <c r="B10" s="85"/>
      <c r="C10" s="85"/>
      <c r="D10" s="85"/>
      <c r="E10" s="85"/>
    </row>
    <row r="11" spans="1:5" ht="30.75" customHeight="1" x14ac:dyDescent="0.25">
      <c r="A11" s="70" t="s">
        <v>37</v>
      </c>
      <c r="B11" s="70"/>
      <c r="C11" s="70"/>
      <c r="D11" s="70"/>
      <c r="E11" s="70"/>
    </row>
    <row r="12" spans="1:5" ht="14.25" customHeight="1" x14ac:dyDescent="0.25">
      <c r="A12" s="74" t="s">
        <v>15</v>
      </c>
      <c r="B12" s="75"/>
      <c r="C12" s="75"/>
      <c r="D12" s="75"/>
      <c r="E12" s="75"/>
    </row>
    <row r="13" spans="1:5" x14ac:dyDescent="0.25">
      <c r="A13" s="70" t="s">
        <v>22</v>
      </c>
      <c r="B13" s="70"/>
      <c r="C13" s="70"/>
      <c r="D13" s="70"/>
      <c r="E13" s="70"/>
    </row>
    <row r="14" spans="1:5" ht="21" customHeight="1" x14ac:dyDescent="0.25">
      <c r="A14" s="74" t="s">
        <v>2</v>
      </c>
      <c r="B14" s="75"/>
      <c r="C14" s="75"/>
      <c r="D14" s="75"/>
      <c r="E14" s="75"/>
    </row>
    <row r="15" spans="1:5" ht="14.25" customHeight="1" x14ac:dyDescent="0.25">
      <c r="A15" s="70" t="s">
        <v>48</v>
      </c>
      <c r="B15" s="70"/>
      <c r="C15" s="70"/>
      <c r="D15" s="70"/>
      <c r="E15" s="70"/>
    </row>
    <row r="16" spans="1:5" x14ac:dyDescent="0.25">
      <c r="A16" s="74" t="s">
        <v>16</v>
      </c>
      <c r="B16" s="75"/>
      <c r="C16" s="75"/>
      <c r="D16" s="75"/>
      <c r="E16" s="75"/>
    </row>
    <row r="17" spans="1:7" ht="32.25" customHeight="1" x14ac:dyDescent="0.25">
      <c r="A17" s="70" t="s">
        <v>17</v>
      </c>
      <c r="B17" s="70"/>
      <c r="C17" s="70"/>
      <c r="D17" s="70"/>
      <c r="E17" s="70"/>
    </row>
    <row r="18" spans="1:7" ht="64.5" customHeight="1" x14ac:dyDescent="0.25">
      <c r="A18" s="70" t="s">
        <v>38</v>
      </c>
      <c r="B18" s="70"/>
      <c r="C18" s="70"/>
      <c r="D18" s="70"/>
      <c r="E18" s="70"/>
    </row>
    <row r="19" spans="1:7" ht="36.75" customHeight="1" x14ac:dyDescent="0.25">
      <c r="A19" s="76" t="s">
        <v>50</v>
      </c>
      <c r="B19" s="76"/>
      <c r="C19" s="76"/>
      <c r="D19" s="76"/>
      <c r="E19" s="76"/>
    </row>
    <row r="20" spans="1:7" x14ac:dyDescent="0.25">
      <c r="A20" s="76"/>
      <c r="B20" s="76"/>
      <c r="C20" s="76"/>
      <c r="D20" s="76"/>
      <c r="E20" s="76"/>
      <c r="F20" s="2">
        <v>6500.4</v>
      </c>
      <c r="G20" s="2">
        <v>3</v>
      </c>
    </row>
    <row r="21" spans="1:7" ht="135" x14ac:dyDescent="0.25">
      <c r="A21" s="3" t="s">
        <v>7</v>
      </c>
      <c r="B21" s="3" t="s">
        <v>10</v>
      </c>
      <c r="C21" s="3" t="s">
        <v>3</v>
      </c>
      <c r="D21" s="3" t="s">
        <v>9</v>
      </c>
      <c r="E21" s="3" t="s">
        <v>8</v>
      </c>
    </row>
    <row r="22" spans="1:7" ht="52.9" customHeight="1" x14ac:dyDescent="0.25">
      <c r="A22" s="17" t="s">
        <v>33</v>
      </c>
      <c r="B22" s="8" t="s">
        <v>39</v>
      </c>
      <c r="C22" s="3" t="s">
        <v>4</v>
      </c>
      <c r="D22" s="3">
        <v>18.38</v>
      </c>
      <c r="E22" s="7">
        <f>D22*F20*G20</f>
        <v>358432.05599999998</v>
      </c>
    </row>
    <row r="23" spans="1:7" x14ac:dyDescent="0.25">
      <c r="A23" s="17" t="s">
        <v>78</v>
      </c>
      <c r="B23" s="8" t="s">
        <v>23</v>
      </c>
      <c r="C23" s="3" t="s">
        <v>4</v>
      </c>
      <c r="D23" s="3">
        <v>5.67</v>
      </c>
      <c r="E23" s="7">
        <f>D23*F20*G20</f>
        <v>110571.80399999999</v>
      </c>
    </row>
    <row r="24" spans="1:7" x14ac:dyDescent="0.25">
      <c r="A24" s="6" t="s">
        <v>31</v>
      </c>
      <c r="B24" s="8" t="s">
        <v>23</v>
      </c>
      <c r="C24" s="3" t="s">
        <v>4</v>
      </c>
      <c r="D24" s="3">
        <v>5.04</v>
      </c>
      <c r="E24" s="7">
        <f>D24*F20*G20</f>
        <v>98286.047999999995</v>
      </c>
    </row>
    <row r="25" spans="1:7" ht="25.5" x14ac:dyDescent="0.25">
      <c r="A25" s="6" t="s">
        <v>30</v>
      </c>
      <c r="B25" s="8" t="s">
        <v>34</v>
      </c>
      <c r="C25" s="3" t="s">
        <v>4</v>
      </c>
      <c r="D25" s="3"/>
      <c r="E25" s="7">
        <v>3490.58</v>
      </c>
    </row>
    <row r="26" spans="1:7" x14ac:dyDescent="0.25">
      <c r="A26" s="6" t="s">
        <v>42</v>
      </c>
      <c r="B26" s="8" t="s">
        <v>93</v>
      </c>
      <c r="C26" s="3" t="s">
        <v>24</v>
      </c>
      <c r="D26" s="3"/>
      <c r="E26" s="29">
        <v>49365.97</v>
      </c>
    </row>
    <row r="27" spans="1:7" x14ac:dyDescent="0.25">
      <c r="A27" s="6" t="s">
        <v>44</v>
      </c>
      <c r="B27" s="8" t="s">
        <v>93</v>
      </c>
      <c r="C27" s="3" t="s">
        <v>24</v>
      </c>
      <c r="D27" s="3"/>
      <c r="E27" s="29">
        <v>40800.639999999999</v>
      </c>
    </row>
    <row r="28" spans="1:7" x14ac:dyDescent="0.25">
      <c r="A28" s="6" t="s">
        <v>45</v>
      </c>
      <c r="B28" s="8" t="s">
        <v>93</v>
      </c>
      <c r="C28" s="3" t="s">
        <v>24</v>
      </c>
      <c r="D28" s="3"/>
      <c r="E28" s="29">
        <v>16504.77</v>
      </c>
    </row>
    <row r="29" spans="1:7" x14ac:dyDescent="0.25">
      <c r="A29" s="6" t="s">
        <v>43</v>
      </c>
      <c r="B29" s="8" t="s">
        <v>93</v>
      </c>
      <c r="C29" s="3" t="s">
        <v>24</v>
      </c>
      <c r="D29" s="3"/>
      <c r="E29" s="29">
        <v>5060.38</v>
      </c>
    </row>
    <row r="30" spans="1:7" x14ac:dyDescent="0.25">
      <c r="A30" s="6" t="s">
        <v>35</v>
      </c>
      <c r="B30" s="8" t="s">
        <v>93</v>
      </c>
      <c r="C30" s="3" t="s">
        <v>24</v>
      </c>
      <c r="D30" s="3"/>
      <c r="E30" s="29">
        <f>16041.6+6933.35+290+25</f>
        <v>23289.95</v>
      </c>
    </row>
    <row r="31" spans="1:7" s="59" customFormat="1" ht="30" x14ac:dyDescent="0.25">
      <c r="A31" s="60" t="s">
        <v>101</v>
      </c>
      <c r="B31" s="66" t="s">
        <v>104</v>
      </c>
      <c r="C31" s="20" t="s">
        <v>98</v>
      </c>
      <c r="D31" s="66">
        <v>8</v>
      </c>
      <c r="E31" s="29">
        <f>D31*333.76</f>
        <v>2670.08</v>
      </c>
    </row>
    <row r="32" spans="1:7" x14ac:dyDescent="0.25">
      <c r="A32" s="60" t="s">
        <v>108</v>
      </c>
      <c r="B32" s="66" t="s">
        <v>104</v>
      </c>
      <c r="C32" s="20" t="s">
        <v>98</v>
      </c>
      <c r="D32" s="66">
        <v>4</v>
      </c>
      <c r="E32" s="29">
        <f t="shared" ref="E32:E35" si="0">D32*333.76</f>
        <v>1335.04</v>
      </c>
    </row>
    <row r="33" spans="1:5" ht="30" x14ac:dyDescent="0.25">
      <c r="A33" s="38" t="s">
        <v>102</v>
      </c>
      <c r="B33" s="66" t="s">
        <v>104</v>
      </c>
      <c r="C33" s="20" t="s">
        <v>98</v>
      </c>
      <c r="D33" s="67">
        <v>8</v>
      </c>
      <c r="E33" s="29">
        <f t="shared" si="0"/>
        <v>2670.08</v>
      </c>
    </row>
    <row r="34" spans="1:5" x14ac:dyDescent="0.25">
      <c r="A34" s="38" t="s">
        <v>103</v>
      </c>
      <c r="B34" s="67" t="s">
        <v>105</v>
      </c>
      <c r="C34" s="3" t="s">
        <v>24</v>
      </c>
      <c r="D34" s="67"/>
      <c r="E34" s="29">
        <v>5569.8</v>
      </c>
    </row>
    <row r="35" spans="1:5" ht="30" x14ac:dyDescent="0.25">
      <c r="A35" s="38" t="s">
        <v>107</v>
      </c>
      <c r="B35" s="67" t="s">
        <v>106</v>
      </c>
      <c r="C35" s="3" t="s">
        <v>98</v>
      </c>
      <c r="D35" s="67">
        <v>4</v>
      </c>
      <c r="E35" s="29">
        <f t="shared" si="0"/>
        <v>1335.04</v>
      </c>
    </row>
    <row r="36" spans="1:5" ht="15.75" x14ac:dyDescent="0.25">
      <c r="A36" s="21" t="s">
        <v>109</v>
      </c>
      <c r="B36" s="67" t="s">
        <v>106</v>
      </c>
      <c r="C36" s="20"/>
      <c r="D36" s="22"/>
      <c r="E36" s="7">
        <v>22912</v>
      </c>
    </row>
    <row r="37" spans="1:5" s="12" customFormat="1" ht="14.25" x14ac:dyDescent="0.2">
      <c r="A37" s="28" t="s">
        <v>46</v>
      </c>
      <c r="B37" s="9"/>
      <c r="C37" s="10"/>
      <c r="D37" s="10"/>
      <c r="E37" s="11">
        <f>SUM(E22:E36)</f>
        <v>742294.2379999999</v>
      </c>
    </row>
    <row r="39" spans="1:5" ht="30.75" customHeight="1" x14ac:dyDescent="0.25">
      <c r="A39" s="77" t="s">
        <v>110</v>
      </c>
      <c r="B39" s="77"/>
      <c r="C39" s="77"/>
      <c r="D39" s="77"/>
      <c r="E39" s="77"/>
    </row>
    <row r="40" spans="1:5" ht="30.75" customHeight="1" x14ac:dyDescent="0.25">
      <c r="A40" s="70" t="s">
        <v>21</v>
      </c>
      <c r="B40" s="70"/>
      <c r="C40" s="70"/>
      <c r="D40" s="70"/>
      <c r="E40" s="70"/>
    </row>
    <row r="41" spans="1:5" x14ac:dyDescent="0.25">
      <c r="A41" s="70" t="s">
        <v>20</v>
      </c>
      <c r="B41" s="70"/>
      <c r="C41" s="70"/>
      <c r="D41" s="70"/>
      <c r="E41" s="70"/>
    </row>
    <row r="42" spans="1:5" ht="32.25" customHeight="1" x14ac:dyDescent="0.25">
      <c r="A42" s="70" t="s">
        <v>25</v>
      </c>
      <c r="B42" s="70"/>
      <c r="C42" s="70"/>
      <c r="D42" s="70"/>
      <c r="E42" s="70"/>
    </row>
    <row r="43" spans="1:5" x14ac:dyDescent="0.25">
      <c r="A43" s="70" t="s">
        <v>18</v>
      </c>
      <c r="B43" s="70"/>
      <c r="C43" s="70"/>
      <c r="D43" s="70"/>
      <c r="E43" s="70"/>
    </row>
    <row r="44" spans="1:5" x14ac:dyDescent="0.25">
      <c r="A44" s="73" t="s">
        <v>5</v>
      </c>
      <c r="B44" s="73"/>
      <c r="C44" s="73"/>
      <c r="D44" s="73"/>
      <c r="E44" s="73"/>
    </row>
    <row r="45" spans="1:5" x14ac:dyDescent="0.25">
      <c r="A45" s="70" t="s">
        <v>18</v>
      </c>
      <c r="B45" s="70"/>
      <c r="C45" s="70"/>
      <c r="D45" s="70"/>
      <c r="E45" s="70"/>
    </row>
    <row r="46" spans="1:5" x14ac:dyDescent="0.25">
      <c r="A46" s="71" t="s">
        <v>51</v>
      </c>
      <c r="B46" s="71"/>
      <c r="C46" s="71"/>
      <c r="D46" s="71"/>
      <c r="E46" s="71"/>
    </row>
    <row r="47" spans="1:5" x14ac:dyDescent="0.25">
      <c r="B47" s="72" t="s">
        <v>19</v>
      </c>
      <c r="C47" s="72"/>
      <c r="D47" s="72"/>
      <c r="E47" s="5" t="s">
        <v>6</v>
      </c>
    </row>
    <row r="48" spans="1:5" x14ac:dyDescent="0.25">
      <c r="A48" s="54"/>
      <c r="B48" s="54"/>
      <c r="C48" s="54"/>
      <c r="D48" s="54"/>
      <c r="E48" s="54"/>
    </row>
    <row r="49" spans="1:5" x14ac:dyDescent="0.25">
      <c r="A49" s="71" t="s">
        <v>40</v>
      </c>
      <c r="B49" s="71"/>
      <c r="C49" s="71"/>
      <c r="D49" s="71"/>
      <c r="E49" s="71"/>
    </row>
    <row r="50" spans="1:5" x14ac:dyDescent="0.25">
      <c r="B50" s="72" t="s">
        <v>19</v>
      </c>
      <c r="C50" s="72"/>
      <c r="D50" s="72"/>
      <c r="E50" s="5" t="s">
        <v>6</v>
      </c>
    </row>
    <row r="52" spans="1:5" x14ac:dyDescent="0.25">
      <c r="A52" s="16" t="s">
        <v>49</v>
      </c>
    </row>
    <row r="53" spans="1:5" x14ac:dyDescent="0.25">
      <c r="A53" s="12" t="s">
        <v>26</v>
      </c>
    </row>
    <row r="54" spans="1:5" x14ac:dyDescent="0.25">
      <c r="A54" s="2" t="s">
        <v>32</v>
      </c>
      <c r="B54" s="13">
        <f>'2кв'!B55</f>
        <v>-491459.87800000014</v>
      </c>
    </row>
    <row r="55" spans="1:5" x14ac:dyDescent="0.25">
      <c r="A55" s="2" t="s">
        <v>111</v>
      </c>
      <c r="B55" s="14"/>
    </row>
    <row r="56" spans="1:5" x14ac:dyDescent="0.25">
      <c r="A56" s="2" t="s">
        <v>29</v>
      </c>
      <c r="B56" s="14">
        <f>892259.52-1314.02</f>
        <v>890945.5</v>
      </c>
    </row>
    <row r="57" spans="1:5" ht="19.5" customHeight="1" x14ac:dyDescent="0.25">
      <c r="A57" s="56" t="s">
        <v>28</v>
      </c>
      <c r="B57" s="14">
        <f>E37</f>
        <v>742294.2379999999</v>
      </c>
    </row>
    <row r="58" spans="1:5" x14ac:dyDescent="0.25">
      <c r="A58" s="15" t="s">
        <v>27</v>
      </c>
      <c r="B58" s="13">
        <f>B54+B56-B57</f>
        <v>-342808.61600000004</v>
      </c>
    </row>
  </sheetData>
  <mergeCells count="29">
    <mergeCell ref="A45:E45"/>
    <mergeCell ref="A46:E46"/>
    <mergeCell ref="B47:D47"/>
    <mergeCell ref="A49:E49"/>
    <mergeCell ref="B50:D50"/>
    <mergeCell ref="A44:E44"/>
    <mergeCell ref="A15:E15"/>
    <mergeCell ref="A16:E16"/>
    <mergeCell ref="A17:E17"/>
    <mergeCell ref="A18:E18"/>
    <mergeCell ref="A19:E19"/>
    <mergeCell ref="A20:E20"/>
    <mergeCell ref="A39:E39"/>
    <mergeCell ref="A40:E40"/>
    <mergeCell ref="A41:E41"/>
    <mergeCell ref="A42:E42"/>
    <mergeCell ref="A43:E43"/>
    <mergeCell ref="A14:E14"/>
    <mergeCell ref="A1:E1"/>
    <mergeCell ref="A2:E2"/>
    <mergeCell ref="A3:E3"/>
    <mergeCell ref="A6:E6"/>
    <mergeCell ref="A7:E7"/>
    <mergeCell ref="A8:E8"/>
    <mergeCell ref="A9:E9"/>
    <mergeCell ref="A10:E10"/>
    <mergeCell ref="A11:E11"/>
    <mergeCell ref="A12:E12"/>
    <mergeCell ref="A13:E13"/>
  </mergeCells>
  <printOptions horizontalCentered="1"/>
  <pageMargins left="0.31496062992125984" right="0.31496062992125984" top="0.35433070866141736" bottom="0.35433070866141736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5"/>
  <sheetViews>
    <sheetView tabSelected="1" view="pageBreakPreview" topLeftCell="A19" zoomScaleSheetLayoutView="100" workbookViewId="0">
      <selection activeCell="A25" sqref="A25:C30"/>
    </sheetView>
  </sheetViews>
  <sheetFormatPr defaultColWidth="9.140625" defaultRowHeight="15" x14ac:dyDescent="0.25"/>
  <cols>
    <col min="1" max="1" width="39.140625" style="2" customWidth="1"/>
    <col min="2" max="2" width="16.5703125" style="2" customWidth="1"/>
    <col min="3" max="3" width="10.5703125" style="2" customWidth="1"/>
    <col min="4" max="4" width="13.85546875" style="2" customWidth="1"/>
    <col min="5" max="5" width="16.5703125" style="2" customWidth="1"/>
    <col min="6" max="6" width="13.28515625" style="2" bestFit="1" customWidth="1"/>
    <col min="7" max="7" width="9.140625" style="2"/>
    <col min="8" max="8" width="11.85546875" style="2" customWidth="1"/>
    <col min="9" max="16384" width="9.140625" style="2"/>
  </cols>
  <sheetData>
    <row r="1" spans="1:5" ht="15.75" x14ac:dyDescent="0.25">
      <c r="A1" s="78" t="s">
        <v>11</v>
      </c>
      <c r="B1" s="78"/>
      <c r="C1" s="78"/>
      <c r="D1" s="78"/>
      <c r="E1" s="78"/>
    </row>
    <row r="2" spans="1:5" ht="36" customHeight="1" x14ac:dyDescent="0.25">
      <c r="A2" s="79" t="s">
        <v>12</v>
      </c>
      <c r="B2" s="80"/>
      <c r="C2" s="80"/>
      <c r="D2" s="80"/>
      <c r="E2" s="80"/>
    </row>
    <row r="3" spans="1:5" x14ac:dyDescent="0.25">
      <c r="A3" s="81" t="s">
        <v>112</v>
      </c>
      <c r="B3" s="81"/>
      <c r="C3" s="81"/>
      <c r="D3" s="81"/>
      <c r="E3" s="81"/>
    </row>
    <row r="4" spans="1:5" s="1" customFormat="1" ht="15.6" customHeight="1" x14ac:dyDescent="0.25">
      <c r="A4" s="19" t="s">
        <v>13</v>
      </c>
      <c r="B4" s="65"/>
      <c r="C4" s="65"/>
      <c r="D4" s="2"/>
      <c r="E4" s="68">
        <v>46022</v>
      </c>
    </row>
    <row r="5" spans="1:5" x14ac:dyDescent="0.25">
      <c r="A5" s="63"/>
      <c r="B5" s="65"/>
      <c r="C5" s="65"/>
      <c r="D5" s="65"/>
      <c r="E5" s="65"/>
    </row>
    <row r="6" spans="1:5" x14ac:dyDescent="0.25">
      <c r="A6" s="70" t="s">
        <v>0</v>
      </c>
      <c r="B6" s="70"/>
      <c r="C6" s="70"/>
      <c r="D6" s="70"/>
      <c r="E6" s="70"/>
    </row>
    <row r="7" spans="1:5" x14ac:dyDescent="0.25">
      <c r="A7" s="82" t="s">
        <v>36</v>
      </c>
      <c r="B7" s="82"/>
      <c r="C7" s="82"/>
      <c r="D7" s="82"/>
      <c r="E7" s="82"/>
    </row>
    <row r="8" spans="1:5" ht="15.75" customHeight="1" x14ac:dyDescent="0.25">
      <c r="A8" s="74" t="s">
        <v>1</v>
      </c>
      <c r="B8" s="74"/>
      <c r="C8" s="74"/>
      <c r="D8" s="74"/>
      <c r="E8" s="74"/>
    </row>
    <row r="9" spans="1:5" ht="13.9" customHeight="1" x14ac:dyDescent="0.25">
      <c r="A9" s="83" t="s">
        <v>47</v>
      </c>
      <c r="B9" s="83"/>
      <c r="C9" s="83"/>
      <c r="D9" s="83"/>
      <c r="E9" s="83"/>
    </row>
    <row r="10" spans="1:5" ht="26.25" customHeight="1" x14ac:dyDescent="0.25">
      <c r="A10" s="84" t="s">
        <v>14</v>
      </c>
      <c r="B10" s="85"/>
      <c r="C10" s="85"/>
      <c r="D10" s="85"/>
      <c r="E10" s="85"/>
    </row>
    <row r="11" spans="1:5" ht="30.75" customHeight="1" x14ac:dyDescent="0.25">
      <c r="A11" s="70" t="s">
        <v>37</v>
      </c>
      <c r="B11" s="70"/>
      <c r="C11" s="70"/>
      <c r="D11" s="70"/>
      <c r="E11" s="70"/>
    </row>
    <row r="12" spans="1:5" ht="14.25" customHeight="1" x14ac:dyDescent="0.25">
      <c r="A12" s="74" t="s">
        <v>15</v>
      </c>
      <c r="B12" s="75"/>
      <c r="C12" s="75"/>
      <c r="D12" s="75"/>
      <c r="E12" s="75"/>
    </row>
    <row r="13" spans="1:5" x14ac:dyDescent="0.25">
      <c r="A13" s="70" t="s">
        <v>22</v>
      </c>
      <c r="B13" s="70"/>
      <c r="C13" s="70"/>
      <c r="D13" s="70"/>
      <c r="E13" s="70"/>
    </row>
    <row r="14" spans="1:5" ht="21" customHeight="1" x14ac:dyDescent="0.25">
      <c r="A14" s="74" t="s">
        <v>2</v>
      </c>
      <c r="B14" s="75"/>
      <c r="C14" s="75"/>
      <c r="D14" s="75"/>
      <c r="E14" s="75"/>
    </row>
    <row r="15" spans="1:5" ht="14.25" customHeight="1" x14ac:dyDescent="0.25">
      <c r="A15" s="70" t="s">
        <v>48</v>
      </c>
      <c r="B15" s="70"/>
      <c r="C15" s="70"/>
      <c r="D15" s="70"/>
      <c r="E15" s="70"/>
    </row>
    <row r="16" spans="1:5" x14ac:dyDescent="0.25">
      <c r="A16" s="74" t="s">
        <v>16</v>
      </c>
      <c r="B16" s="75"/>
      <c r="C16" s="75"/>
      <c r="D16" s="75"/>
      <c r="E16" s="75"/>
    </row>
    <row r="17" spans="1:7" ht="32.25" customHeight="1" x14ac:dyDescent="0.25">
      <c r="A17" s="70" t="s">
        <v>17</v>
      </c>
      <c r="B17" s="70"/>
      <c r="C17" s="70"/>
      <c r="D17" s="70"/>
      <c r="E17" s="70"/>
    </row>
    <row r="18" spans="1:7" ht="64.5" customHeight="1" x14ac:dyDescent="0.25">
      <c r="A18" s="70" t="s">
        <v>38</v>
      </c>
      <c r="B18" s="70"/>
      <c r="C18" s="70"/>
      <c r="D18" s="70"/>
      <c r="E18" s="70"/>
    </row>
    <row r="19" spans="1:7" ht="36.75" customHeight="1" x14ac:dyDescent="0.25">
      <c r="A19" s="76" t="s">
        <v>50</v>
      </c>
      <c r="B19" s="76"/>
      <c r="C19" s="76"/>
      <c r="D19" s="76"/>
      <c r="E19" s="76"/>
    </row>
    <row r="20" spans="1:7" x14ac:dyDescent="0.25">
      <c r="A20" s="76"/>
      <c r="B20" s="76"/>
      <c r="C20" s="76"/>
      <c r="D20" s="76"/>
      <c r="E20" s="76"/>
      <c r="F20" s="2">
        <v>6500.4</v>
      </c>
      <c r="G20" s="2">
        <v>3</v>
      </c>
    </row>
    <row r="21" spans="1:7" ht="135" x14ac:dyDescent="0.25">
      <c r="A21" s="3" t="s">
        <v>7</v>
      </c>
      <c r="B21" s="3" t="s">
        <v>10</v>
      </c>
      <c r="C21" s="3" t="s">
        <v>3</v>
      </c>
      <c r="D21" s="3" t="s">
        <v>9</v>
      </c>
      <c r="E21" s="3" t="s">
        <v>8</v>
      </c>
    </row>
    <row r="22" spans="1:7" ht="52.9" customHeight="1" x14ac:dyDescent="0.25">
      <c r="A22" s="17" t="s">
        <v>33</v>
      </c>
      <c r="B22" s="8" t="s">
        <v>39</v>
      </c>
      <c r="C22" s="3" t="s">
        <v>4</v>
      </c>
      <c r="D22" s="3">
        <v>18.38</v>
      </c>
      <c r="E22" s="7">
        <f>D22*F20*G20</f>
        <v>358432.05599999998</v>
      </c>
    </row>
    <row r="23" spans="1:7" x14ac:dyDescent="0.25">
      <c r="A23" s="17" t="s">
        <v>78</v>
      </c>
      <c r="B23" s="8" t="s">
        <v>23</v>
      </c>
      <c r="C23" s="3" t="s">
        <v>4</v>
      </c>
      <c r="D23" s="3">
        <v>5.67</v>
      </c>
      <c r="E23" s="7">
        <f>D23*F20*G20</f>
        <v>110571.80399999999</v>
      </c>
    </row>
    <row r="24" spans="1:7" x14ac:dyDescent="0.25">
      <c r="A24" s="6" t="s">
        <v>31</v>
      </c>
      <c r="B24" s="8" t="s">
        <v>23</v>
      </c>
      <c r="C24" s="3" t="s">
        <v>4</v>
      </c>
      <c r="D24" s="3">
        <v>5.04</v>
      </c>
      <c r="E24" s="7">
        <f>D24*F20*G20</f>
        <v>98286.047999999995</v>
      </c>
    </row>
    <row r="25" spans="1:7" ht="25.5" x14ac:dyDescent="0.25">
      <c r="A25" s="6" t="s">
        <v>30</v>
      </c>
      <c r="B25" s="8" t="s">
        <v>34</v>
      </c>
      <c r="C25" s="3" t="s">
        <v>4</v>
      </c>
      <c r="D25" s="3"/>
      <c r="E25" s="7">
        <v>0</v>
      </c>
    </row>
    <row r="26" spans="1:7" x14ac:dyDescent="0.25">
      <c r="A26" s="6" t="s">
        <v>42</v>
      </c>
      <c r="B26" s="8" t="s">
        <v>113</v>
      </c>
      <c r="C26" s="3" t="s">
        <v>24</v>
      </c>
      <c r="D26" s="3"/>
      <c r="E26" s="29">
        <f>18060.77*3</f>
        <v>54182.31</v>
      </c>
    </row>
    <row r="27" spans="1:7" x14ac:dyDescent="0.25">
      <c r="A27" s="6" t="s">
        <v>44</v>
      </c>
      <c r="B27" s="8" t="s">
        <v>113</v>
      </c>
      <c r="C27" s="3" t="s">
        <v>24</v>
      </c>
      <c r="D27" s="3"/>
      <c r="E27" s="29">
        <f>10993.44+10869.12+12076.8</f>
        <v>33939.360000000001</v>
      </c>
    </row>
    <row r="28" spans="1:7" x14ac:dyDescent="0.25">
      <c r="A28" s="6" t="s">
        <v>45</v>
      </c>
      <c r="B28" s="8" t="s">
        <v>113</v>
      </c>
      <c r="C28" s="3" t="s">
        <v>24</v>
      </c>
      <c r="D28" s="3"/>
      <c r="E28" s="29">
        <f>3550.8+6451.63+3550.8</f>
        <v>13553.23</v>
      </c>
      <c r="F28" s="90">
        <f>SUM(E26:E29)</f>
        <v>103833.79999999999</v>
      </c>
    </row>
    <row r="29" spans="1:7" x14ac:dyDescent="0.25">
      <c r="A29" s="6" t="s">
        <v>43</v>
      </c>
      <c r="B29" s="8" t="s">
        <v>113</v>
      </c>
      <c r="C29" s="3" t="s">
        <v>24</v>
      </c>
      <c r="D29" s="3"/>
      <c r="E29" s="29">
        <f>2158.9</f>
        <v>2158.9</v>
      </c>
    </row>
    <row r="30" spans="1:7" x14ac:dyDescent="0.25">
      <c r="A30" s="6" t="s">
        <v>35</v>
      </c>
      <c r="B30" s="8" t="s">
        <v>113</v>
      </c>
      <c r="C30" s="3" t="s">
        <v>24</v>
      </c>
      <c r="D30" s="3"/>
      <c r="E30" s="29">
        <f>9923.25+1499.69+4380.37</f>
        <v>15803.310000000001</v>
      </c>
    </row>
    <row r="31" spans="1:7" s="59" customFormat="1" x14ac:dyDescent="0.25">
      <c r="A31" s="38" t="s">
        <v>116</v>
      </c>
      <c r="B31" s="66" t="s">
        <v>119</v>
      </c>
      <c r="C31" s="20" t="s">
        <v>24</v>
      </c>
      <c r="D31" s="67"/>
      <c r="E31" s="29">
        <v>20979.5</v>
      </c>
    </row>
    <row r="32" spans="1:7" x14ac:dyDescent="0.25">
      <c r="A32" s="38" t="s">
        <v>117</v>
      </c>
      <c r="B32" s="66" t="s">
        <v>119</v>
      </c>
      <c r="C32" s="20" t="s">
        <v>98</v>
      </c>
      <c r="D32" s="67">
        <v>8</v>
      </c>
      <c r="E32" s="29">
        <f t="shared" ref="E32:E33" si="0">D32*333.76</f>
        <v>2670.08</v>
      </c>
    </row>
    <row r="33" spans="1:5" x14ac:dyDescent="0.25">
      <c r="A33" s="38" t="s">
        <v>118</v>
      </c>
      <c r="B33" s="66" t="s">
        <v>120</v>
      </c>
      <c r="C33" s="20" t="s">
        <v>98</v>
      </c>
      <c r="D33" s="67">
        <f>2</f>
        <v>2</v>
      </c>
      <c r="E33" s="29">
        <f t="shared" si="0"/>
        <v>667.52</v>
      </c>
    </row>
    <row r="34" spans="1:5" s="12" customFormat="1" ht="14.25" x14ac:dyDescent="0.2">
      <c r="A34" s="28" t="s">
        <v>46</v>
      </c>
      <c r="B34" s="9"/>
      <c r="C34" s="10"/>
      <c r="D34" s="10"/>
      <c r="E34" s="11">
        <f>SUM(E22:E33)</f>
        <v>711244.1179999999</v>
      </c>
    </row>
    <row r="36" spans="1:5" ht="30.75" customHeight="1" x14ac:dyDescent="0.25">
      <c r="A36" s="77" t="s">
        <v>127</v>
      </c>
      <c r="B36" s="77"/>
      <c r="C36" s="77"/>
      <c r="D36" s="77"/>
      <c r="E36" s="77"/>
    </row>
    <row r="37" spans="1:5" ht="30.75" customHeight="1" x14ac:dyDescent="0.25">
      <c r="A37" s="70" t="s">
        <v>21</v>
      </c>
      <c r="B37" s="70"/>
      <c r="C37" s="70"/>
      <c r="D37" s="70"/>
      <c r="E37" s="70"/>
    </row>
    <row r="38" spans="1:5" x14ac:dyDescent="0.25">
      <c r="A38" s="70" t="s">
        <v>20</v>
      </c>
      <c r="B38" s="70"/>
      <c r="C38" s="70"/>
      <c r="D38" s="70"/>
      <c r="E38" s="70"/>
    </row>
    <row r="39" spans="1:5" ht="32.25" customHeight="1" x14ac:dyDescent="0.25">
      <c r="A39" s="70" t="s">
        <v>25</v>
      </c>
      <c r="B39" s="70"/>
      <c r="C39" s="70"/>
      <c r="D39" s="70"/>
      <c r="E39" s="70"/>
    </row>
    <row r="40" spans="1:5" x14ac:dyDescent="0.25">
      <c r="A40" s="70" t="s">
        <v>18</v>
      </c>
      <c r="B40" s="70"/>
      <c r="C40" s="70"/>
      <c r="D40" s="70"/>
      <c r="E40" s="70"/>
    </row>
    <row r="41" spans="1:5" x14ac:dyDescent="0.25">
      <c r="A41" s="73" t="s">
        <v>5</v>
      </c>
      <c r="B41" s="73"/>
      <c r="C41" s="73"/>
      <c r="D41" s="73"/>
      <c r="E41" s="73"/>
    </row>
    <row r="42" spans="1:5" x14ac:dyDescent="0.25">
      <c r="A42" s="70" t="s">
        <v>18</v>
      </c>
      <c r="B42" s="70"/>
      <c r="C42" s="70"/>
      <c r="D42" s="70"/>
      <c r="E42" s="70"/>
    </row>
    <row r="43" spans="1:5" x14ac:dyDescent="0.25">
      <c r="A43" s="71" t="s">
        <v>51</v>
      </c>
      <c r="B43" s="71"/>
      <c r="C43" s="71"/>
      <c r="D43" s="71"/>
      <c r="E43" s="71"/>
    </row>
    <row r="44" spans="1:5" x14ac:dyDescent="0.25">
      <c r="B44" s="72" t="s">
        <v>19</v>
      </c>
      <c r="C44" s="72"/>
      <c r="D44" s="72"/>
      <c r="E44" s="5" t="s">
        <v>6</v>
      </c>
    </row>
    <row r="45" spans="1:5" x14ac:dyDescent="0.25">
      <c r="A45" s="62"/>
      <c r="B45" s="62"/>
      <c r="C45" s="62"/>
      <c r="D45" s="62"/>
      <c r="E45" s="62"/>
    </row>
    <row r="46" spans="1:5" x14ac:dyDescent="0.25">
      <c r="A46" s="71" t="s">
        <v>40</v>
      </c>
      <c r="B46" s="71"/>
      <c r="C46" s="71"/>
      <c r="D46" s="71"/>
      <c r="E46" s="71"/>
    </row>
    <row r="47" spans="1:5" x14ac:dyDescent="0.25">
      <c r="B47" s="72" t="s">
        <v>19</v>
      </c>
      <c r="C47" s="72"/>
      <c r="D47" s="72"/>
      <c r="E47" s="5" t="s">
        <v>6</v>
      </c>
    </row>
    <row r="49" spans="1:2" x14ac:dyDescent="0.25">
      <c r="A49" s="16" t="s">
        <v>49</v>
      </c>
    </row>
    <row r="50" spans="1:2" x14ac:dyDescent="0.25">
      <c r="A50" s="12" t="s">
        <v>26</v>
      </c>
    </row>
    <row r="51" spans="1:2" x14ac:dyDescent="0.25">
      <c r="A51" s="2" t="s">
        <v>32</v>
      </c>
      <c r="B51" s="13">
        <f>'3кв'!B58</f>
        <v>-342808.61600000004</v>
      </c>
    </row>
    <row r="52" spans="1:2" x14ac:dyDescent="0.25">
      <c r="A52" s="2" t="s">
        <v>121</v>
      </c>
      <c r="B52" s="14"/>
    </row>
    <row r="53" spans="1:2" x14ac:dyDescent="0.25">
      <c r="A53" s="2" t="s">
        <v>29</v>
      </c>
      <c r="B53" s="14">
        <f>976465.55-2128.63</f>
        <v>974336.92</v>
      </c>
    </row>
    <row r="54" spans="1:2" ht="19.5" customHeight="1" x14ac:dyDescent="0.25">
      <c r="A54" s="64" t="s">
        <v>28</v>
      </c>
      <c r="B54" s="14">
        <f>E34</f>
        <v>711244.1179999999</v>
      </c>
    </row>
    <row r="55" spans="1:2" x14ac:dyDescent="0.25">
      <c r="A55" s="15" t="s">
        <v>27</v>
      </c>
      <c r="B55" s="13">
        <f>B51+B53-B54</f>
        <v>-79715.813999999897</v>
      </c>
    </row>
  </sheetData>
  <mergeCells count="29">
    <mergeCell ref="A14:E14"/>
    <mergeCell ref="A1:E1"/>
    <mergeCell ref="A2:E2"/>
    <mergeCell ref="A3:E3"/>
    <mergeCell ref="A6:E6"/>
    <mergeCell ref="A7:E7"/>
    <mergeCell ref="A8:E8"/>
    <mergeCell ref="A9:E9"/>
    <mergeCell ref="A10:E10"/>
    <mergeCell ref="A11:E11"/>
    <mergeCell ref="A12:E12"/>
    <mergeCell ref="A13:E13"/>
    <mergeCell ref="A41:E41"/>
    <mergeCell ref="A15:E15"/>
    <mergeCell ref="A16:E16"/>
    <mergeCell ref="A17:E17"/>
    <mergeCell ref="A18:E18"/>
    <mergeCell ref="A19:E19"/>
    <mergeCell ref="A20:E20"/>
    <mergeCell ref="A36:E36"/>
    <mergeCell ref="A37:E37"/>
    <mergeCell ref="A38:E38"/>
    <mergeCell ref="A39:E39"/>
    <mergeCell ref="A40:E40"/>
    <mergeCell ref="A42:E42"/>
    <mergeCell ref="A43:E43"/>
    <mergeCell ref="B44:D44"/>
    <mergeCell ref="A46:E46"/>
    <mergeCell ref="B47:D47"/>
  </mergeCells>
  <printOptions horizontalCentered="1"/>
  <pageMargins left="0.31496062992125984" right="0.31496062992125984" top="0.35433070866141736" bottom="0.35433070866141736" header="0.31496062992125984" footer="0.31496062992125984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7"/>
  <sheetViews>
    <sheetView view="pageBreakPreview" topLeftCell="A4" zoomScaleSheetLayoutView="100" workbookViewId="0">
      <selection activeCell="A3" sqref="A3:C3"/>
    </sheetView>
  </sheetViews>
  <sheetFormatPr defaultRowHeight="15" x14ac:dyDescent="0.25"/>
  <cols>
    <col min="1" max="1" width="10.5703125" style="42" customWidth="1"/>
    <col min="2" max="2" width="66.5703125" style="42" customWidth="1"/>
    <col min="3" max="3" width="16.140625" style="42" customWidth="1"/>
    <col min="4" max="4" width="20.140625" style="42" customWidth="1"/>
    <col min="5" max="5" width="14.7109375" style="42" customWidth="1"/>
    <col min="6" max="6" width="12.42578125" style="42" customWidth="1"/>
    <col min="7" max="7" width="12" style="42" customWidth="1"/>
    <col min="8" max="8" width="13.5703125" style="42" customWidth="1"/>
    <col min="9" max="16384" width="9.140625" style="42"/>
  </cols>
  <sheetData>
    <row r="1" spans="1:4" x14ac:dyDescent="0.25">
      <c r="A1" s="87" t="s">
        <v>53</v>
      </c>
      <c r="B1" s="87"/>
      <c r="C1" s="87"/>
      <c r="D1" s="41"/>
    </row>
    <row r="2" spans="1:4" x14ac:dyDescent="0.25">
      <c r="A2" s="88" t="s">
        <v>54</v>
      </c>
      <c r="B2" s="88"/>
      <c r="C2" s="88"/>
      <c r="D2" s="43"/>
    </row>
    <row r="3" spans="1:4" x14ac:dyDescent="0.25">
      <c r="A3" s="88" t="s">
        <v>115</v>
      </c>
      <c r="B3" s="88"/>
      <c r="C3" s="88"/>
      <c r="D3" s="43"/>
    </row>
    <row r="4" spans="1:4" x14ac:dyDescent="0.25">
      <c r="A4" s="87" t="s">
        <v>55</v>
      </c>
      <c r="B4" s="87"/>
      <c r="C4" s="87"/>
      <c r="D4" s="41"/>
    </row>
    <row r="5" spans="1:4" x14ac:dyDescent="0.25">
      <c r="A5" s="89"/>
      <c r="B5" s="89"/>
      <c r="C5" s="89"/>
      <c r="D5" s="2"/>
    </row>
    <row r="6" spans="1:4" x14ac:dyDescent="0.25">
      <c r="A6" s="43"/>
      <c r="B6" s="44" t="s">
        <v>56</v>
      </c>
      <c r="C6" s="30">
        <f>'1кв'!B53</f>
        <v>-673233.37</v>
      </c>
      <c r="D6" s="45"/>
    </row>
    <row r="7" spans="1:4" x14ac:dyDescent="0.25">
      <c r="A7" s="46" t="s">
        <v>57</v>
      </c>
      <c r="B7" s="44" t="s">
        <v>122</v>
      </c>
      <c r="C7" s="30"/>
      <c r="D7" s="45"/>
    </row>
    <row r="8" spans="1:4" x14ac:dyDescent="0.25">
      <c r="A8" s="43"/>
      <c r="B8" s="31" t="s">
        <v>58</v>
      </c>
      <c r="C8" s="30"/>
      <c r="D8" s="45"/>
    </row>
    <row r="9" spans="1:4" x14ac:dyDescent="0.25">
      <c r="A9" s="43"/>
      <c r="B9" s="6" t="s">
        <v>123</v>
      </c>
      <c r="C9" s="30"/>
      <c r="D9" s="45"/>
    </row>
    <row r="10" spans="1:4" x14ac:dyDescent="0.25">
      <c r="A10" s="43"/>
      <c r="B10" s="6" t="s">
        <v>124</v>
      </c>
      <c r="C10" s="30"/>
      <c r="D10" s="45"/>
    </row>
    <row r="11" spans="1:4" x14ac:dyDescent="0.25">
      <c r="A11" s="43"/>
      <c r="B11" s="6" t="s">
        <v>125</v>
      </c>
      <c r="C11" s="30"/>
      <c r="D11" s="45"/>
    </row>
    <row r="12" spans="1:4" x14ac:dyDescent="0.25">
      <c r="A12" s="43"/>
      <c r="B12" s="6" t="s">
        <v>126</v>
      </c>
      <c r="C12" s="30"/>
      <c r="D12" s="45"/>
    </row>
    <row r="13" spans="1:4" x14ac:dyDescent="0.25">
      <c r="B13" s="47" t="s">
        <v>59</v>
      </c>
      <c r="C13" s="32">
        <f>'1кв'!B55+'2кв'!B53+'3кв'!B56+'4кв'!B53</f>
        <v>3409717.59</v>
      </c>
      <c r="D13" s="33"/>
    </row>
    <row r="14" spans="1:4" x14ac:dyDescent="0.25">
      <c r="A14" s="4"/>
      <c r="B14" s="47" t="s">
        <v>60</v>
      </c>
      <c r="C14" s="34">
        <f>SUM(C13:C13)</f>
        <v>3409717.59</v>
      </c>
      <c r="D14" s="45"/>
    </row>
    <row r="15" spans="1:4" x14ac:dyDescent="0.25">
      <c r="A15" s="2"/>
      <c r="B15" s="86"/>
      <c r="C15" s="86"/>
      <c r="D15" s="48"/>
    </row>
    <row r="16" spans="1:4" x14ac:dyDescent="0.25">
      <c r="A16" s="49" t="s">
        <v>61</v>
      </c>
      <c r="B16" s="17" t="s">
        <v>33</v>
      </c>
      <c r="C16" s="35">
        <f>'1кв'!E22+'2кв'!E22+'3кв'!E22+'4кв'!E22</f>
        <v>1366644.0959999999</v>
      </c>
      <c r="D16" s="48"/>
    </row>
    <row r="17" spans="1:5" x14ac:dyDescent="0.25">
      <c r="A17" s="49"/>
      <c r="B17" s="69" t="s">
        <v>78</v>
      </c>
      <c r="C17" s="35">
        <f>'1кв'!E23+'2кв'!E23+'3кв'!E23+'4кв'!E23</f>
        <v>431756.56800000003</v>
      </c>
      <c r="D17" s="48"/>
    </row>
    <row r="18" spans="1:5" x14ac:dyDescent="0.25">
      <c r="A18" s="49"/>
      <c r="B18" s="36" t="s">
        <v>31</v>
      </c>
      <c r="C18" s="35">
        <f>'1кв'!E24+'2кв'!E24+'3кв'!E24+'4кв'!E24</f>
        <v>396846.00599999999</v>
      </c>
      <c r="D18" s="48"/>
    </row>
    <row r="19" spans="1:5" x14ac:dyDescent="0.25">
      <c r="A19" s="49"/>
      <c r="B19" s="6" t="s">
        <v>62</v>
      </c>
      <c r="C19" s="35">
        <f>'1кв'!E25+'2кв'!E25+'3кв'!E25+'4кв'!E25</f>
        <v>3490.58</v>
      </c>
      <c r="D19" s="48"/>
    </row>
    <row r="20" spans="1:5" x14ac:dyDescent="0.25">
      <c r="A20" s="49"/>
      <c r="B20" s="6" t="s">
        <v>64</v>
      </c>
      <c r="C20" s="35">
        <f>'1кв'!E26+'2кв'!E26+'3кв'!E26+'4кв'!E26</f>
        <v>198044.33</v>
      </c>
      <c r="D20" s="48"/>
    </row>
    <row r="21" spans="1:5" x14ac:dyDescent="0.25">
      <c r="A21" s="49"/>
      <c r="B21" s="6" t="s">
        <v>65</v>
      </c>
      <c r="C21" s="35">
        <f>'1кв'!E27+'2кв'!E27+'3кв'!E27+'4кв'!E27</f>
        <v>135603.22999999998</v>
      </c>
      <c r="D21" s="48"/>
    </row>
    <row r="22" spans="1:5" x14ac:dyDescent="0.25">
      <c r="A22" s="49"/>
      <c r="B22" s="6" t="s">
        <v>66</v>
      </c>
      <c r="C22" s="35">
        <f>'1кв'!E28+'2кв'!E28+'3кв'!E28+'4кв'!E28</f>
        <v>73060.7</v>
      </c>
      <c r="D22" s="48"/>
    </row>
    <row r="23" spans="1:5" x14ac:dyDescent="0.25">
      <c r="A23" s="49"/>
      <c r="B23" s="6" t="s">
        <v>63</v>
      </c>
      <c r="C23" s="35">
        <f>'1кв'!E29+'2кв'!E29+'3кв'!E29+'4кв'!E29</f>
        <v>25243.290000000005</v>
      </c>
      <c r="D23" s="48"/>
    </row>
    <row r="24" spans="1:5" x14ac:dyDescent="0.25">
      <c r="A24" s="2"/>
      <c r="B24" s="6" t="s">
        <v>67</v>
      </c>
      <c r="C24" s="35">
        <f>'1кв'!E30+'2кв'!E30+'3кв'!E30+'4кв'!E30</f>
        <v>59162.91</v>
      </c>
      <c r="D24" s="48">
        <f>SUM(C20:C23)</f>
        <v>431951.54999999993</v>
      </c>
      <c r="E24" s="50"/>
    </row>
    <row r="25" spans="1:5" x14ac:dyDescent="0.25">
      <c r="A25" s="2"/>
      <c r="B25" s="18" t="s">
        <v>52</v>
      </c>
      <c r="C25" s="35">
        <f>'1кв'!E31+'2кв'!E31</f>
        <v>29641.824000000001</v>
      </c>
      <c r="D25" s="48"/>
      <c r="E25" s="50"/>
    </row>
    <row r="26" spans="1:5" x14ac:dyDescent="0.25">
      <c r="A26" s="49"/>
      <c r="B26" s="51" t="s">
        <v>128</v>
      </c>
      <c r="C26" s="35">
        <f>'1кв'!E32+'1кв'!E33+'2кв'!E32+'2кв'!E33+'3кв'!E31+'3кв'!E32+'3кв'!E33+'3кв'!E35+'4кв'!E32+'4кв'!E33</f>
        <v>33376</v>
      </c>
      <c r="D26" s="48"/>
    </row>
    <row r="27" spans="1:5" x14ac:dyDescent="0.25">
      <c r="A27" s="49"/>
      <c r="B27" s="31" t="s">
        <v>68</v>
      </c>
      <c r="C27" s="35">
        <f>SUM(C29:C32)</f>
        <v>63330.5</v>
      </c>
      <c r="D27" s="48"/>
    </row>
    <row r="28" spans="1:5" x14ac:dyDescent="0.25">
      <c r="A28" s="49"/>
      <c r="B28" s="31" t="s">
        <v>58</v>
      </c>
      <c r="C28" s="35"/>
      <c r="D28" s="48"/>
    </row>
    <row r="29" spans="1:5" x14ac:dyDescent="0.25">
      <c r="A29" s="49"/>
      <c r="B29" s="6" t="s">
        <v>84</v>
      </c>
      <c r="C29" s="35">
        <f>'1кв'!E34</f>
        <v>13869.2</v>
      </c>
      <c r="D29" s="48"/>
    </row>
    <row r="30" spans="1:5" x14ac:dyDescent="0.25">
      <c r="A30" s="49"/>
      <c r="B30" s="6" t="s">
        <v>103</v>
      </c>
      <c r="C30" s="35">
        <f>'3кв'!E34</f>
        <v>5569.8</v>
      </c>
      <c r="D30" s="48"/>
    </row>
    <row r="31" spans="1:5" x14ac:dyDescent="0.25">
      <c r="A31" s="49"/>
      <c r="B31" s="6" t="s">
        <v>109</v>
      </c>
      <c r="C31" s="35">
        <f>'3кв'!E36</f>
        <v>22912</v>
      </c>
      <c r="D31" s="48"/>
    </row>
    <row r="32" spans="1:5" x14ac:dyDescent="0.25">
      <c r="A32" s="49"/>
      <c r="B32" s="37" t="str">
        <f>'4кв'!A31</f>
        <v>Ремонт отопления в подвале (смета)</v>
      </c>
      <c r="C32" s="35">
        <f>'4кв'!E31</f>
        <v>20979.5</v>
      </c>
      <c r="D32" s="48"/>
    </row>
    <row r="33" spans="1:5" x14ac:dyDescent="0.25">
      <c r="A33" s="49"/>
      <c r="B33" s="37"/>
      <c r="C33" s="35"/>
      <c r="D33" s="48"/>
    </row>
    <row r="34" spans="1:5" x14ac:dyDescent="0.25">
      <c r="A34" s="2"/>
      <c r="B34" s="52" t="s">
        <v>69</v>
      </c>
      <c r="C34" s="39">
        <f>SUM(C16:C27)</f>
        <v>2816200.0340000005</v>
      </c>
      <c r="D34" s="48"/>
      <c r="E34" s="50"/>
    </row>
    <row r="35" spans="1:5" x14ac:dyDescent="0.25">
      <c r="A35" s="2"/>
      <c r="B35" s="53" t="s">
        <v>114</v>
      </c>
      <c r="C35" s="40">
        <f>C6+C14-C34</f>
        <v>-79715.814000000712</v>
      </c>
      <c r="D35" s="48"/>
    </row>
    <row r="36" spans="1:5" x14ac:dyDescent="0.25">
      <c r="A36" s="2"/>
      <c r="B36" s="46"/>
      <c r="C36" s="46"/>
      <c r="D36" s="48"/>
    </row>
    <row r="37" spans="1:5" ht="15.75" x14ac:dyDescent="0.25">
      <c r="A37" s="1"/>
      <c r="B37" s="91" t="s">
        <v>70</v>
      </c>
      <c r="C37" s="91"/>
      <c r="D37" s="48"/>
    </row>
    <row r="38" spans="1:5" ht="15.75" x14ac:dyDescent="0.25">
      <c r="A38" s="1"/>
      <c r="B38" s="91" t="s">
        <v>74</v>
      </c>
      <c r="C38" s="92">
        <v>469945.19</v>
      </c>
      <c r="D38" s="48"/>
    </row>
    <row r="39" spans="1:5" ht="15.75" x14ac:dyDescent="0.25">
      <c r="A39" s="1"/>
      <c r="B39" s="93" t="s">
        <v>129</v>
      </c>
      <c r="C39" s="94">
        <v>575391.63</v>
      </c>
      <c r="D39" s="48"/>
    </row>
    <row r="40" spans="1:5" ht="15.75" x14ac:dyDescent="0.25">
      <c r="A40" s="1"/>
      <c r="B40" s="91" t="s">
        <v>71</v>
      </c>
      <c r="C40" s="95">
        <f>C39-C38</f>
        <v>105446.44</v>
      </c>
      <c r="D40" s="48"/>
    </row>
    <row r="41" spans="1:5" ht="15.75" x14ac:dyDescent="0.25">
      <c r="A41" s="1"/>
      <c r="B41" s="96"/>
      <c r="C41" s="96"/>
      <c r="D41" s="48"/>
    </row>
    <row r="42" spans="1:5" ht="15.75" x14ac:dyDescent="0.25">
      <c r="A42" s="1" t="s">
        <v>72</v>
      </c>
      <c r="B42" s="96" t="s">
        <v>130</v>
      </c>
      <c r="C42" s="96"/>
      <c r="D42" s="48"/>
    </row>
    <row r="43" spans="1:5" ht="15.75" x14ac:dyDescent="0.25">
      <c r="A43" s="1"/>
      <c r="B43" s="96" t="s">
        <v>131</v>
      </c>
      <c r="C43" s="96"/>
      <c r="D43" s="48"/>
    </row>
    <row r="44" spans="1:5" ht="15.75" x14ac:dyDescent="0.25">
      <c r="A44" s="1"/>
      <c r="B44" s="96" t="s">
        <v>132</v>
      </c>
      <c r="C44" s="96"/>
      <c r="D44" s="48"/>
    </row>
    <row r="45" spans="1:5" ht="15.75" x14ac:dyDescent="0.25">
      <c r="A45" s="1"/>
      <c r="B45"/>
      <c r="C45" s="96"/>
      <c r="D45" s="48"/>
    </row>
    <row r="46" spans="1:5" ht="15.75" x14ac:dyDescent="0.25">
      <c r="A46" s="1"/>
      <c r="B46" s="91" t="s">
        <v>73</v>
      </c>
      <c r="C46" s="96"/>
      <c r="D46" s="48"/>
    </row>
    <row r="47" spans="1:5" ht="15.75" x14ac:dyDescent="0.25">
      <c r="A47" s="1"/>
      <c r="B47" s="91"/>
      <c r="C47" s="96"/>
      <c r="D47" s="48"/>
    </row>
  </sheetData>
  <mergeCells count="6">
    <mergeCell ref="B15:C15"/>
    <mergeCell ref="A1:C1"/>
    <mergeCell ref="A2:C2"/>
    <mergeCell ref="A3:C3"/>
    <mergeCell ref="A4:C4"/>
    <mergeCell ref="A5:C5"/>
  </mergeCells>
  <printOptions horizontalCentered="1"/>
  <pageMargins left="0.31496062992125984" right="0.31496062992125984" top="0.35433070866141736" bottom="0.35433070866141736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5</vt:i4>
      </vt:variant>
    </vt:vector>
  </HeadingPairs>
  <TitlesOfParts>
    <vt:vector size="10" baseType="lpstr">
      <vt:lpstr>1кв</vt:lpstr>
      <vt:lpstr>2кв</vt:lpstr>
      <vt:lpstr>3кв</vt:lpstr>
      <vt:lpstr>4кв</vt:lpstr>
      <vt:lpstr>отчет</vt:lpstr>
      <vt:lpstr>'1кв'!Область_печати</vt:lpstr>
      <vt:lpstr>'2кв'!Область_печати</vt:lpstr>
      <vt:lpstr>'3кв'!Область_печати</vt:lpstr>
      <vt:lpstr>'4кв'!Область_печати</vt:lpstr>
      <vt:lpstr>отчет!Область_печати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2026-03-01T09:09:02Z</dcterms:modified>
</cp:coreProperties>
</file>