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90" yWindow="390" windowWidth="28800" windowHeight="15345" activeTab="4"/>
  </bookViews>
  <sheets>
    <sheet name="1кв" sheetId="31" r:id="rId1"/>
    <sheet name="2кв" sheetId="32" r:id="rId2"/>
    <sheet name="3кв" sheetId="33" r:id="rId3"/>
    <sheet name="4кв" sheetId="34" r:id="rId4"/>
    <sheet name="отчет" sheetId="35" r:id="rId5"/>
  </sheets>
  <definedNames>
    <definedName name="_xlnm.Print_Area" localSheetId="0">'1кв'!$A$1:$E$59</definedName>
    <definedName name="_xlnm.Print_Area" localSheetId="1">'2кв'!$A$1:$E$55</definedName>
    <definedName name="_xlnm.Print_Area" localSheetId="2">'3кв'!$A$1:$E$50</definedName>
    <definedName name="_xlnm.Print_Area" localSheetId="3">'4кв'!$A$1:$E$51</definedName>
    <definedName name="_xlnm.Print_Area" localSheetId="4">отчет!$A$1:$C$46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35" l="1"/>
  <c r="C24" i="35"/>
  <c r="B49" i="34"/>
  <c r="F26" i="34"/>
  <c r="E31" i="34"/>
  <c r="E23" i="34"/>
  <c r="E26" i="34"/>
  <c r="E25" i="34"/>
  <c r="E24" i="34"/>
  <c r="E29" i="34"/>
  <c r="E30" i="34"/>
  <c r="E28" i="34"/>
  <c r="C33" i="35" l="1"/>
  <c r="C32" i="35"/>
  <c r="C31" i="35"/>
  <c r="C30" i="35"/>
  <c r="C29" i="35"/>
  <c r="C28" i="35"/>
  <c r="C27" i="35"/>
  <c r="C23" i="35"/>
  <c r="C22" i="35"/>
  <c r="C21" i="35"/>
  <c r="C20" i="35"/>
  <c r="C19" i="35"/>
  <c r="C18" i="35"/>
  <c r="C17" i="35"/>
  <c r="C16" i="35"/>
  <c r="C13" i="35"/>
  <c r="C6" i="35"/>
  <c r="C25" i="35" l="1"/>
  <c r="C35" i="35"/>
  <c r="C14" i="35"/>
  <c r="C36" i="35" l="1"/>
  <c r="B47" i="34" l="1"/>
  <c r="E21" i="34"/>
  <c r="E20" i="34"/>
  <c r="B50" i="34" l="1"/>
  <c r="B51" i="34" s="1"/>
  <c r="E30" i="33"/>
  <c r="B48" i="33"/>
  <c r="E27" i="33"/>
  <c r="E28" i="33"/>
  <c r="B53" i="32" l="1"/>
  <c r="E32" i="32"/>
  <c r="E33" i="32"/>
  <c r="E31" i="32"/>
  <c r="E29" i="32"/>
  <c r="E28" i="32"/>
  <c r="E30" i="32"/>
  <c r="E21" i="33"/>
  <c r="E20" i="33"/>
  <c r="E21" i="32"/>
  <c r="E20" i="32"/>
  <c r="E35" i="32" l="1"/>
  <c r="B54" i="32"/>
  <c r="B49" i="33"/>
  <c r="D39" i="31"/>
  <c r="E33" i="31" l="1"/>
  <c r="E34" i="31"/>
  <c r="E35" i="31"/>
  <c r="E32" i="31"/>
  <c r="E27" i="31" l="1"/>
  <c r="E21" i="31" l="1"/>
  <c r="E20" i="31"/>
  <c r="E39" i="31" s="1"/>
  <c r="B58" i="31" l="1"/>
  <c r="B59" i="31" s="1"/>
  <c r="B51" i="32" s="1"/>
  <c r="B55" i="32" s="1"/>
  <c r="B46" i="33" s="1"/>
  <c r="B50" i="33" s="1"/>
</calcChain>
</file>

<file path=xl/sharedStrings.xml><?xml version="1.0" encoding="utf-8"?>
<sst xmlns="http://schemas.openxmlformats.org/spreadsheetml/2006/main" count="375" uniqueCount="133">
  <si>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</si>
  <si>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</si>
  <si>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</si>
  <si>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</si>
  <si>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</si>
  <si>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</si>
  <si>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</si>
  <si>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</si>
  <si>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</si>
  <si>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</si>
  <si>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</si>
  <si>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</si>
  <si>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</si>
  <si>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</si>
  <si>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</si>
  <si>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</si>
  <si>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</si>
  <si>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</si>
  <si>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</si>
  <si>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</si>
  <si>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t>г. Россошь, ул. Василевского, д. 3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</si>
  <si>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№9 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</si>
  <si>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№3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Василевского</t>
    </r>
  </si>
  <si>
    <t>определена приложением № 9 к договору №9 от 01.04.2015 г.</t>
  </si>
  <si>
    <t>Услуги по дератизации и дезинфекции</t>
  </si>
  <si>
    <t>По заявке собственников или 4 раза в год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</si>
  <si>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</si>
  <si>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</si>
  <si>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</si>
  <si>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</si>
  <si>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</si>
  <si>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</si>
  <si>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</si>
  <si>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</si>
  <si>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</si>
  <si>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Расходы по содержанию и тек. ремонту</t>
  </si>
  <si>
    <t xml:space="preserve">Расходы по управлению МКД </t>
  </si>
  <si>
    <t>Остаток на начало квартала</t>
  </si>
  <si>
    <t xml:space="preserve">именуемый в дальнейшем "Заказчик", в лице  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</si>
  <si>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 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</si>
  <si>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 xml:space="preserve">Собственники МКД, в лице председателя совета МКД </t>
    </r>
  </si>
  <si>
    <t xml:space="preserve">Услуги по содержанию многоквартирного дома </t>
  </si>
  <si>
    <t>горячая вода на СОИ</t>
  </si>
  <si>
    <t>холодная вода на СОИ</t>
  </si>
  <si>
    <t>электроэнергия на СОИ</t>
  </si>
  <si>
    <t>водоотведение на СОИ</t>
  </si>
  <si>
    <t xml:space="preserve">Стоимость материалов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</si>
  <si>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</si>
  <si>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</si>
  <si>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S квартир = 4216,7 м2</t>
  </si>
  <si>
    <t>за 1 квартал 2025 года</t>
  </si>
  <si>
    <t>31.03.2025 г.</t>
  </si>
  <si>
    <t>Замена почтовых ящиков (смета)</t>
  </si>
  <si>
    <t>Опиловка деревьев (смета)</t>
  </si>
  <si>
    <t>Оборудование укрытия (смета)</t>
  </si>
  <si>
    <t>Замена досок на лавочке (кв. 45)</t>
  </si>
  <si>
    <t xml:space="preserve">Покраска трубы отопления </t>
  </si>
  <si>
    <t>Испытания эл. Сетей</t>
  </si>
  <si>
    <t>январь</t>
  </si>
  <si>
    <t>февраль</t>
  </si>
  <si>
    <t>март</t>
  </si>
  <si>
    <t>ч/ч</t>
  </si>
  <si>
    <t>Частичный ремонт стен в подъездах (кв.18,44)</t>
  </si>
  <si>
    <t>Установка скамейки (смета)</t>
  </si>
  <si>
    <t>Ремонт ступеньки (кв.25)</t>
  </si>
  <si>
    <t>Замена стояка  ГВС кв.11,37,44 (смета)</t>
  </si>
  <si>
    <t xml:space="preserve">           2. Всего за период с "01" 01 2025 г. по "31" 03  2025 г. выполнено работ (оказано услуг) на общую сумму шестьсот сорок восемь тысяч шестьсот семьдесят пять рублей 78 копеек.</t>
  </si>
  <si>
    <t>Предъявлено населению 384970,03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</si>
  <si>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</si>
  <si>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</si>
  <si>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</si>
  <si>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</si>
  <si>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</si>
  <si>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</si>
  <si>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Ремонт информационных стендов (кв.56)</t>
  </si>
  <si>
    <t>Разборка стены стояка (кв.40)</t>
  </si>
  <si>
    <t>Ремонт МАФ, замена замка (кв. 8)</t>
  </si>
  <si>
    <t>Замена ст ГВС в подвале (кв.62)</t>
  </si>
  <si>
    <t>Крепление капельника на кровле (кв.10)</t>
  </si>
  <si>
    <t>апрель</t>
  </si>
  <si>
    <t>май</t>
  </si>
  <si>
    <t>июнь</t>
  </si>
  <si>
    <t xml:space="preserve"> май</t>
  </si>
  <si>
    <t>ч/час</t>
  </si>
  <si>
    <t xml:space="preserve">           2. Всего за период с "01" 04 2025 г. по "30" 06  2025 г. выполнено работ (оказано услуг) на общую сумму четыреста сорок девять тысяч девятьот шестьдесят три рубля 34 копейки </t>
  </si>
  <si>
    <t>Предъявлено населению 418606,83</t>
  </si>
  <si>
    <t>Румонт  ГВС,  замена затворов и тр-пр узла, участков магистрали и стояков ГВС (55 часов по аварийной службе)</t>
  </si>
  <si>
    <t>Зачеканка отверстия в углу окна по фасаду (кв. 8)</t>
  </si>
  <si>
    <t>июль</t>
  </si>
  <si>
    <t>сентябрь</t>
  </si>
  <si>
    <t xml:space="preserve">           2. Всего за период с "01" 07 2025 г. по "30" 09  2025 г. выполнено работ (оказано услуг) на общую сумму  четыреста двадцать восемь тысяч триста семьдесят рублей  02 копейки.</t>
  </si>
  <si>
    <t>Предъявлено населению 438311,93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</si>
  <si>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</si>
  <si>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</si>
  <si>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</si>
  <si>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</si>
  <si>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Василевского, д. 3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</si>
  <si>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</si>
  <si>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</si>
  <si>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</si>
  <si>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</si>
  <si>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</si>
  <si>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</si>
  <si>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>Дератизация, дезинсекция</t>
  </si>
  <si>
    <t>Стоимость материалов</t>
  </si>
  <si>
    <t>работы по договору, всего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</si>
  <si>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</si>
  <si>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</si>
  <si>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</si>
  <si>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</si>
  <si>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</si>
  <si>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</si>
  <si>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</si>
  <si>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31.12.2025г.</t>
  </si>
  <si>
    <t>Ремонт люка выхода на кровлю (кв.10)</t>
  </si>
  <si>
    <t>Ремонт МАФ на детской площадке</t>
  </si>
  <si>
    <t xml:space="preserve">Ремонт отливов на козырькахкровли </t>
  </si>
  <si>
    <t>октябрь</t>
  </si>
  <si>
    <t>декабрь</t>
  </si>
  <si>
    <t xml:space="preserve">           2. Всего за период с "01" 10  2025 г. по "31" 12  2025 г. выполнено работ (оказано услуг) на общую сумму  триста девяносто две тысячи девятьсот тридцать четыре тысячи рублей 42 копейки.</t>
  </si>
  <si>
    <t>Предъявлено населению 448098,24</t>
  </si>
  <si>
    <t>Начислено всего 1689987,03</t>
  </si>
  <si>
    <t>* холодная вода на СОИ - 0</t>
  </si>
  <si>
    <t>* горячая вода на СОИ - 77109,55</t>
  </si>
  <si>
    <t>* водоотведение на СОИ- 15537,78</t>
  </si>
  <si>
    <t>* электроэнергия на СОИ- 56703,58</t>
  </si>
  <si>
    <t>Непредвиденные работы 120,5 ч/ч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</si>
  <si>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</si>
  <si>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</si>
  <si>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</si>
  <si>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</si>
  <si>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>,</t>
  </si>
  <si>
    <t>Поверка ОПУ ГВС(узел), ТЭ (ВКТ-7)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</si>
</sst>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_ ;\-#,##0.00\ "/>
    <numFmt numFmtId="165" formatCode="#,##0.00\ _₽"/>
    <numFmt numFmtId="166" formatCode="[$-419]General"/>
    <numFmt numFmtId="167" formatCode="_-* #,##0.00_р_._-;\-* #,##0.00_р_._-;_-* \-??_р_.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13" fillId="0" borderId="0"/>
    <xf numFmtId="0" fontId="14" fillId="0" borderId="0"/>
    <xf numFmtId="0" fontId="15" fillId="0" borderId="0"/>
    <xf numFmtId="167" fontId="15" fillId="0" borderId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4" fillId="2" borderId="1" xfId="1" applyFont="1" applyFill="1" applyBorder="1" applyAlignment="1">
      <alignment horizontal="center" vertical="center" wrapText="1"/>
    </xf>
    <xf numFmtId="164" fontId="7" fillId="0" borderId="0" xfId="1" applyNumberFormat="1" applyFont="1"/>
    <xf numFmtId="164" fontId="4" fillId="0" borderId="0" xfId="1" applyNumberFormat="1" applyFont="1"/>
    <xf numFmtId="0" fontId="12" fillId="0" borderId="0" xfId="0" applyFont="1"/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4" fontId="4" fillId="0" borderId="0" xfId="0" applyNumberFormat="1" applyFont="1"/>
    <xf numFmtId="43" fontId="7" fillId="0" borderId="0" xfId="0" applyNumberFormat="1" applyFont="1"/>
    <xf numFmtId="164" fontId="4" fillId="0" borderId="1" xfId="1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0" xfId="1" applyNumberFormat="1" applyFont="1" applyFill="1"/>
    <xf numFmtId="43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horizontal="right" wrapText="1"/>
    </xf>
    <xf numFmtId="0" fontId="3" fillId="0" borderId="1" xfId="0" applyFont="1" applyBorder="1" applyAlignment="1">
      <alignment wrapText="1"/>
    </xf>
    <xf numFmtId="0" fontId="4" fillId="2" borderId="0" xfId="0" applyFont="1" applyFill="1"/>
    <xf numFmtId="0" fontId="10" fillId="0" borderId="5" xfId="0" applyFont="1" applyBorder="1" applyAlignment="1">
      <alignment horizontal="center" vertical="center"/>
    </xf>
    <xf numFmtId="0" fontId="16" fillId="0" borderId="0" xfId="0" applyFo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wrapText="1"/>
    </xf>
    <xf numFmtId="0" fontId="10" fillId="2" borderId="5" xfId="0" applyFont="1" applyFill="1" applyBorder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164" fontId="7" fillId="2" borderId="0" xfId="1" applyNumberFormat="1" applyFont="1" applyFill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8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5" fontId="8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43" fontId="3" fillId="0" borderId="0" xfId="0" applyNumberFormat="1" applyFont="1"/>
    <xf numFmtId="0" fontId="3" fillId="0" borderId="0" xfId="0" applyFont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4" xfId="0" applyFont="1" applyBorder="1" applyAlignment="1">
      <alignment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43" fontId="3" fillId="2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4" fontId="4" fillId="0" borderId="0" xfId="0" applyNumberFormat="1" applyFont="1"/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0" applyNumberFormat="1" applyFont="1"/>
  </cellXfs>
  <cellStyles count="6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  <cellStyle name="Финансовый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view="pageBreakPreview" topLeftCell="A25" zoomScaleSheetLayoutView="100" workbookViewId="0">
      <selection activeCell="A36" sqref="A36:A37"/>
    </sheetView>
  </sheetViews>
  <sheetFormatPr defaultColWidth="9.140625" defaultRowHeight="15" x14ac:dyDescent="0.25"/>
  <cols>
    <col min="1" max="1" width="33.28515625" style="2" customWidth="1"/>
    <col min="2" max="2" width="22.5703125" style="2" customWidth="1"/>
    <col min="3" max="3" width="12" style="2" customWidth="1"/>
    <col min="4" max="4" width="16" style="2" customWidth="1"/>
    <col min="5" max="5" width="14.140625" style="2" customWidth="1"/>
    <col min="6" max="6" width="13.140625" style="2" bestFit="1" customWidth="1"/>
    <col min="7" max="16384" width="9.140625" style="2"/>
  </cols>
  <sheetData>
    <row r="1" spans="1:5" ht="15.75" x14ac:dyDescent="0.25">
      <c r="A1" s="85" t="s">
        <v>10</v>
      </c>
      <c r="B1" s="85"/>
      <c r="C1" s="85"/>
      <c r="D1" s="85"/>
      <c r="E1" s="85"/>
    </row>
    <row r="2" spans="1:5" ht="32.25" customHeight="1" x14ac:dyDescent="0.25">
      <c r="A2" s="86" t="s">
        <v>11</v>
      </c>
      <c r="B2" s="87"/>
      <c r="C2" s="87"/>
      <c r="D2" s="87"/>
      <c r="E2" s="87"/>
    </row>
    <row r="3" spans="1:5" x14ac:dyDescent="0.25">
      <c r="A3" s="88" t="s">
        <v>50</v>
      </c>
      <c r="B3" s="88"/>
      <c r="C3" s="88"/>
      <c r="D3" s="88"/>
      <c r="E3" s="88"/>
    </row>
    <row r="4" spans="1:5" s="1" customFormat="1" ht="15.75" x14ac:dyDescent="0.25">
      <c r="A4" s="30" t="s">
        <v>12</v>
      </c>
      <c r="B4" s="31"/>
      <c r="C4" s="31"/>
      <c r="D4" s="30"/>
      <c r="E4" s="32" t="s">
        <v>51</v>
      </c>
    </row>
    <row r="5" spans="1:5" x14ac:dyDescent="0.25">
      <c r="A5" s="38"/>
      <c r="B5" s="4"/>
      <c r="C5" s="4"/>
      <c r="D5" s="4"/>
      <c r="E5" s="4"/>
    </row>
    <row r="6" spans="1:5" ht="17.25" customHeight="1" x14ac:dyDescent="0.25">
      <c r="A6" s="89" t="s">
        <v>0</v>
      </c>
      <c r="B6" s="89"/>
      <c r="C6" s="89"/>
      <c r="D6" s="89"/>
      <c r="E6" s="89"/>
    </row>
    <row r="7" spans="1:5" x14ac:dyDescent="0.25">
      <c r="A7" s="90" t="s">
        <v>20</v>
      </c>
      <c r="B7" s="90"/>
      <c r="C7" s="90"/>
      <c r="D7" s="90"/>
      <c r="E7" s="90"/>
    </row>
    <row r="8" spans="1:5" x14ac:dyDescent="0.25">
      <c r="A8" s="84" t="s">
        <v>1</v>
      </c>
      <c r="B8" s="84"/>
      <c r="C8" s="84"/>
      <c r="D8" s="84"/>
      <c r="E8" s="84"/>
    </row>
    <row r="9" spans="1:5" ht="16.149999999999999" customHeight="1" x14ac:dyDescent="0.25">
      <c r="A9" s="89" t="s">
        <v>38</v>
      </c>
      <c r="B9" s="89"/>
      <c r="C9" s="89"/>
      <c r="D9" s="89"/>
      <c r="E9" s="89"/>
    </row>
    <row r="10" spans="1:5" ht="24" customHeight="1" x14ac:dyDescent="0.25">
      <c r="A10" s="91" t="s">
        <v>13</v>
      </c>
      <c r="B10" s="92"/>
      <c r="C10" s="92"/>
      <c r="D10" s="92"/>
      <c r="E10" s="92"/>
    </row>
    <row r="11" spans="1:5" ht="29.25" customHeight="1" x14ac:dyDescent="0.25">
      <c r="A11" s="89" t="s">
        <v>39</v>
      </c>
      <c r="B11" s="89"/>
      <c r="C11" s="89"/>
      <c r="D11" s="89"/>
      <c r="E11" s="89"/>
    </row>
    <row r="12" spans="1:5" ht="15.75" customHeight="1" x14ac:dyDescent="0.25">
      <c r="A12" s="89" t="s">
        <v>26</v>
      </c>
      <c r="B12" s="89"/>
      <c r="C12" s="89"/>
      <c r="D12" s="89"/>
      <c r="E12" s="89"/>
    </row>
    <row r="13" spans="1:5" ht="17.25" customHeight="1" x14ac:dyDescent="0.25">
      <c r="A13" s="89" t="s">
        <v>47</v>
      </c>
      <c r="B13" s="89"/>
      <c r="C13" s="89"/>
      <c r="D13" s="89"/>
      <c r="E13" s="89"/>
    </row>
    <row r="14" spans="1:5" ht="11.45" customHeight="1" x14ac:dyDescent="0.25">
      <c r="A14" s="84" t="s">
        <v>14</v>
      </c>
      <c r="B14" s="93"/>
      <c r="C14" s="93"/>
      <c r="D14" s="93"/>
      <c r="E14" s="93"/>
    </row>
    <row r="15" spans="1:5" ht="27" customHeight="1" x14ac:dyDescent="0.25">
      <c r="A15" s="89" t="s">
        <v>15</v>
      </c>
      <c r="B15" s="89"/>
      <c r="C15" s="89"/>
      <c r="D15" s="89"/>
      <c r="E15" s="89"/>
    </row>
    <row r="16" spans="1:5" ht="59.45" customHeight="1" x14ac:dyDescent="0.25">
      <c r="A16" s="89" t="s">
        <v>21</v>
      </c>
      <c r="B16" s="89"/>
      <c r="C16" s="89"/>
      <c r="D16" s="89"/>
      <c r="E16" s="89"/>
    </row>
    <row r="17" spans="1:7" ht="30.6" customHeight="1" x14ac:dyDescent="0.25">
      <c r="A17" s="94" t="s">
        <v>22</v>
      </c>
      <c r="B17" s="94"/>
      <c r="C17" s="94"/>
      <c r="D17" s="94"/>
      <c r="E17" s="94"/>
    </row>
    <row r="18" spans="1:7" x14ac:dyDescent="0.25">
      <c r="A18" s="94"/>
      <c r="B18" s="94"/>
      <c r="C18" s="94"/>
      <c r="D18" s="94"/>
      <c r="E18" s="94"/>
      <c r="F18" s="2">
        <v>4216.7</v>
      </c>
      <c r="G18" s="2">
        <v>3</v>
      </c>
    </row>
    <row r="19" spans="1:7" ht="111.75" customHeight="1" x14ac:dyDescent="0.25">
      <c r="A19" s="3" t="s">
        <v>6</v>
      </c>
      <c r="B19" s="3" t="s">
        <v>9</v>
      </c>
      <c r="C19" s="3" t="s">
        <v>2</v>
      </c>
      <c r="D19" s="3" t="s">
        <v>8</v>
      </c>
      <c r="E19" s="3" t="s">
        <v>7</v>
      </c>
    </row>
    <row r="20" spans="1:7" ht="48.75" customHeight="1" x14ac:dyDescent="0.25">
      <c r="A20" s="33" t="s">
        <v>41</v>
      </c>
      <c r="B20" s="9" t="s">
        <v>23</v>
      </c>
      <c r="C20" s="3" t="s">
        <v>3</v>
      </c>
      <c r="D20" s="3">
        <v>19.34</v>
      </c>
      <c r="E20" s="22">
        <f>D20*F18*G18</f>
        <v>244652.93400000001</v>
      </c>
    </row>
    <row r="21" spans="1:7" x14ac:dyDescent="0.25">
      <c r="A21" s="7" t="s">
        <v>36</v>
      </c>
      <c r="B21" s="19" t="s">
        <v>27</v>
      </c>
      <c r="C21" s="20" t="s">
        <v>3</v>
      </c>
      <c r="D21" s="20">
        <v>6.51</v>
      </c>
      <c r="E21" s="21">
        <f>D21*F18*G18</f>
        <v>82352.150999999983</v>
      </c>
    </row>
    <row r="22" spans="1:7" ht="30" x14ac:dyDescent="0.25">
      <c r="A22" s="7" t="s">
        <v>24</v>
      </c>
      <c r="B22" s="9" t="s">
        <v>25</v>
      </c>
      <c r="C22" s="3" t="s">
        <v>3</v>
      </c>
      <c r="D22" s="3"/>
      <c r="E22" s="15">
        <v>0</v>
      </c>
    </row>
    <row r="23" spans="1:7" x14ac:dyDescent="0.25">
      <c r="A23" s="7" t="s">
        <v>44</v>
      </c>
      <c r="B23" s="9" t="s">
        <v>29</v>
      </c>
      <c r="C23" s="3" t="s">
        <v>30</v>
      </c>
      <c r="D23" s="3"/>
      <c r="E23" s="8">
        <v>8474.16</v>
      </c>
    </row>
    <row r="24" spans="1:7" x14ac:dyDescent="0.25">
      <c r="A24" s="7" t="s">
        <v>42</v>
      </c>
      <c r="B24" s="9" t="s">
        <v>29</v>
      </c>
      <c r="C24" s="3" t="s">
        <v>30</v>
      </c>
      <c r="D24" s="3"/>
      <c r="E24" s="8">
        <v>38363.160000000003</v>
      </c>
    </row>
    <row r="25" spans="1:7" x14ac:dyDescent="0.25">
      <c r="A25" s="7" t="s">
        <v>45</v>
      </c>
      <c r="B25" s="9" t="s">
        <v>29</v>
      </c>
      <c r="C25" s="3" t="s">
        <v>30</v>
      </c>
      <c r="D25" s="3"/>
      <c r="E25" s="8">
        <v>7912.66</v>
      </c>
    </row>
    <row r="26" spans="1:7" x14ac:dyDescent="0.25">
      <c r="A26" s="7" t="s">
        <v>43</v>
      </c>
      <c r="B26" s="9" t="s">
        <v>29</v>
      </c>
      <c r="C26" s="3" t="s">
        <v>30</v>
      </c>
      <c r="D26" s="3"/>
      <c r="E26" s="25">
        <v>0</v>
      </c>
    </row>
    <row r="27" spans="1:7" x14ac:dyDescent="0.25">
      <c r="A27" s="26" t="s">
        <v>46</v>
      </c>
      <c r="B27" s="9" t="s">
        <v>29</v>
      </c>
      <c r="C27" s="27" t="s">
        <v>30</v>
      </c>
      <c r="D27" s="3"/>
      <c r="E27" s="15">
        <f>450+33045.38</f>
        <v>33495.379999999997</v>
      </c>
    </row>
    <row r="28" spans="1:7" x14ac:dyDescent="0.25">
      <c r="A28" s="26" t="s">
        <v>57</v>
      </c>
      <c r="B28" s="9" t="s">
        <v>29</v>
      </c>
      <c r="C28" s="27" t="s">
        <v>30</v>
      </c>
      <c r="D28" s="3"/>
      <c r="E28" s="15">
        <v>81000</v>
      </c>
    </row>
    <row r="29" spans="1:7" x14ac:dyDescent="0.25">
      <c r="A29" s="26" t="s">
        <v>52</v>
      </c>
      <c r="B29" s="9" t="s">
        <v>58</v>
      </c>
      <c r="C29" s="27" t="s">
        <v>30</v>
      </c>
      <c r="D29" s="3"/>
      <c r="E29" s="15">
        <v>50439.13</v>
      </c>
    </row>
    <row r="30" spans="1:7" x14ac:dyDescent="0.25">
      <c r="A30" s="26" t="s">
        <v>53</v>
      </c>
      <c r="B30" s="9" t="s">
        <v>58</v>
      </c>
      <c r="C30" s="27" t="s">
        <v>30</v>
      </c>
      <c r="D30" s="3"/>
      <c r="E30" s="15">
        <v>45142.6</v>
      </c>
    </row>
    <row r="31" spans="1:7" x14ac:dyDescent="0.25">
      <c r="A31" s="26" t="s">
        <v>54</v>
      </c>
      <c r="B31" s="9" t="s">
        <v>58</v>
      </c>
      <c r="C31" s="27" t="s">
        <v>30</v>
      </c>
      <c r="D31" s="3"/>
      <c r="E31" s="15">
        <v>9486.07</v>
      </c>
    </row>
    <row r="32" spans="1:7" x14ac:dyDescent="0.25">
      <c r="A32" s="26" t="s">
        <v>55</v>
      </c>
      <c r="B32" s="9" t="s">
        <v>59</v>
      </c>
      <c r="C32" s="27" t="s">
        <v>61</v>
      </c>
      <c r="D32" s="3">
        <v>2</v>
      </c>
      <c r="E32" s="15">
        <f>D32*333.76</f>
        <v>667.52</v>
      </c>
    </row>
    <row r="33" spans="1:6" ht="30" x14ac:dyDescent="0.25">
      <c r="A33" s="26" t="s">
        <v>62</v>
      </c>
      <c r="B33" s="9" t="s">
        <v>59</v>
      </c>
      <c r="C33" s="27" t="s">
        <v>61</v>
      </c>
      <c r="D33" s="3">
        <v>15</v>
      </c>
      <c r="E33" s="15">
        <f t="shared" ref="E33:E35" si="0">D33*333.76</f>
        <v>5006.3999999999996</v>
      </c>
    </row>
    <row r="34" spans="1:6" x14ac:dyDescent="0.25">
      <c r="A34" s="26" t="s">
        <v>56</v>
      </c>
      <c r="B34" s="9" t="s">
        <v>59</v>
      </c>
      <c r="C34" s="27" t="s">
        <v>61</v>
      </c>
      <c r="D34" s="3">
        <v>1</v>
      </c>
      <c r="E34" s="15">
        <f t="shared" si="0"/>
        <v>333.76</v>
      </c>
    </row>
    <row r="35" spans="1:6" s="34" customFormat="1" x14ac:dyDescent="0.25">
      <c r="A35" s="26" t="s">
        <v>64</v>
      </c>
      <c r="B35" s="9" t="s">
        <v>60</v>
      </c>
      <c r="C35" s="27" t="s">
        <v>61</v>
      </c>
      <c r="D35" s="27">
        <v>1</v>
      </c>
      <c r="E35" s="15">
        <f t="shared" si="0"/>
        <v>333.76</v>
      </c>
    </row>
    <row r="36" spans="1:6" ht="15" customHeight="1" x14ac:dyDescent="0.25">
      <c r="A36" s="26" t="s">
        <v>63</v>
      </c>
      <c r="B36" s="9" t="s">
        <v>60</v>
      </c>
      <c r="C36" s="27" t="s">
        <v>30</v>
      </c>
      <c r="D36" s="27"/>
      <c r="E36" s="15">
        <v>12440.78</v>
      </c>
    </row>
    <row r="37" spans="1:6" ht="30" x14ac:dyDescent="0.25">
      <c r="A37" s="26" t="s">
        <v>65</v>
      </c>
      <c r="B37" s="35" t="s">
        <v>60</v>
      </c>
      <c r="C37" s="27" t="s">
        <v>30</v>
      </c>
      <c r="D37" s="27"/>
      <c r="E37" s="15">
        <v>28575.31</v>
      </c>
    </row>
    <row r="38" spans="1:6" x14ac:dyDescent="0.25">
      <c r="A38" s="26"/>
      <c r="B38" s="43"/>
      <c r="C38" s="27"/>
      <c r="D38" s="27"/>
      <c r="E38" s="29"/>
    </row>
    <row r="39" spans="1:6" s="14" customFormat="1" ht="14.25" x14ac:dyDescent="0.2">
      <c r="A39" s="10" t="s">
        <v>28</v>
      </c>
      <c r="B39" s="11"/>
      <c r="C39" s="12"/>
      <c r="D39" s="12">
        <f>SUM(D29:D38)</f>
        <v>19</v>
      </c>
      <c r="E39" s="13">
        <f>SUM(E20:E38)</f>
        <v>648675.77499999991</v>
      </c>
      <c r="F39" s="24"/>
    </row>
    <row r="41" spans="1:6" ht="36.75" customHeight="1" x14ac:dyDescent="0.25">
      <c r="A41" s="95" t="s">
        <v>66</v>
      </c>
      <c r="B41" s="95"/>
      <c r="C41" s="95"/>
      <c r="D41" s="95"/>
      <c r="E41" s="95"/>
    </row>
    <row r="42" spans="1:6" ht="33" customHeight="1" x14ac:dyDescent="0.25">
      <c r="A42" s="89" t="s">
        <v>19</v>
      </c>
      <c r="B42" s="89"/>
      <c r="C42" s="89"/>
      <c r="D42" s="89"/>
      <c r="E42" s="89"/>
    </row>
    <row r="43" spans="1:6" x14ac:dyDescent="0.25">
      <c r="A43" s="89" t="s">
        <v>18</v>
      </c>
      <c r="B43" s="89"/>
      <c r="C43" s="89"/>
      <c r="D43" s="89"/>
      <c r="E43" s="89"/>
    </row>
    <row r="44" spans="1:6" x14ac:dyDescent="0.25">
      <c r="A44" s="89" t="s">
        <v>31</v>
      </c>
      <c r="B44" s="89"/>
      <c r="C44" s="89"/>
      <c r="D44" s="89"/>
      <c r="E44" s="89"/>
    </row>
    <row r="45" spans="1:6" x14ac:dyDescent="0.25">
      <c r="A45" s="89" t="s">
        <v>16</v>
      </c>
      <c r="B45" s="89"/>
      <c r="C45" s="89"/>
      <c r="D45" s="89"/>
      <c r="E45" s="89"/>
    </row>
    <row r="46" spans="1:6" x14ac:dyDescent="0.25">
      <c r="A46" s="99" t="s">
        <v>4</v>
      </c>
      <c r="B46" s="99"/>
      <c r="C46" s="99"/>
      <c r="D46" s="99"/>
      <c r="E46" s="99"/>
    </row>
    <row r="47" spans="1:6" x14ac:dyDescent="0.25">
      <c r="A47" s="89" t="s">
        <v>16</v>
      </c>
      <c r="B47" s="89"/>
      <c r="C47" s="89"/>
      <c r="D47" s="89"/>
      <c r="E47" s="89"/>
    </row>
    <row r="48" spans="1:6" x14ac:dyDescent="0.25">
      <c r="A48" s="97" t="s">
        <v>48</v>
      </c>
      <c r="B48" s="97"/>
      <c r="C48" s="97"/>
      <c r="D48" s="97"/>
      <c r="E48" s="5"/>
    </row>
    <row r="49" spans="1:6" x14ac:dyDescent="0.25">
      <c r="B49" s="96" t="s">
        <v>17</v>
      </c>
      <c r="C49" s="96"/>
      <c r="D49" s="96"/>
      <c r="E49" s="6" t="s">
        <v>5</v>
      </c>
    </row>
    <row r="50" spans="1:6" x14ac:dyDescent="0.25">
      <c r="A50" s="37"/>
      <c r="B50" s="37"/>
      <c r="C50" s="37"/>
      <c r="D50" s="37"/>
      <c r="E50" s="37"/>
    </row>
    <row r="51" spans="1:6" x14ac:dyDescent="0.25">
      <c r="A51" s="97" t="s">
        <v>40</v>
      </c>
      <c r="B51" s="97"/>
      <c r="C51" s="97"/>
      <c r="D51" s="97"/>
      <c r="E51" s="5"/>
    </row>
    <row r="52" spans="1:6" x14ac:dyDescent="0.25">
      <c r="B52" s="98" t="s">
        <v>17</v>
      </c>
      <c r="C52" s="98"/>
      <c r="D52" s="98"/>
      <c r="E52" s="6" t="s">
        <v>5</v>
      </c>
    </row>
    <row r="53" spans="1:6" x14ac:dyDescent="0.25">
      <c r="A53" s="36" t="s">
        <v>49</v>
      </c>
    </row>
    <row r="54" spans="1:6" x14ac:dyDescent="0.25">
      <c r="A54" s="14" t="s">
        <v>32</v>
      </c>
    </row>
    <row r="55" spans="1:6" x14ac:dyDescent="0.25">
      <c r="A55" s="2" t="s">
        <v>37</v>
      </c>
      <c r="B55" s="16">
        <v>108448.58</v>
      </c>
    </row>
    <row r="56" spans="1:6" x14ac:dyDescent="0.25">
      <c r="A56" s="2" t="s">
        <v>67</v>
      </c>
      <c r="B56" s="17"/>
    </row>
    <row r="57" spans="1:6" x14ac:dyDescent="0.25">
      <c r="A57" s="2" t="s">
        <v>33</v>
      </c>
      <c r="B57" s="28">
        <v>398263.59</v>
      </c>
    </row>
    <row r="58" spans="1:6" ht="30" x14ac:dyDescent="0.25">
      <c r="A58" s="39" t="s">
        <v>35</v>
      </c>
      <c r="B58" s="17">
        <f>E39</f>
        <v>648675.77499999991</v>
      </c>
      <c r="F58" s="23"/>
    </row>
    <row r="59" spans="1:6" x14ac:dyDescent="0.25">
      <c r="A59" s="18" t="s">
        <v>34</v>
      </c>
      <c r="B59" s="16">
        <f>B55+B57-B58</f>
        <v>-141963.60499999986</v>
      </c>
    </row>
    <row r="61" spans="1:6" x14ac:dyDescent="0.25">
      <c r="B61" s="2">
        <v>108448.58</v>
      </c>
    </row>
  </sheetData>
  <mergeCells count="27">
    <mergeCell ref="B49:D49"/>
    <mergeCell ref="A51:D51"/>
    <mergeCell ref="B52:D52"/>
    <mergeCell ref="A43:E43"/>
    <mergeCell ref="A44:E44"/>
    <mergeCell ref="A45:E45"/>
    <mergeCell ref="A46:E46"/>
    <mergeCell ref="A47:E47"/>
    <mergeCell ref="A48:D48"/>
    <mergeCell ref="A42:E42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41:E41"/>
    <mergeCell ref="A8:E8"/>
    <mergeCell ref="A1:E1"/>
    <mergeCell ref="A2:E2"/>
    <mergeCell ref="A3:E3"/>
    <mergeCell ref="A6:E6"/>
    <mergeCell ref="A7:E7"/>
  </mergeCells>
  <printOptions horizontalCentered="1"/>
  <pageMargins left="0.27559055118110237" right="0.19685039370078741" top="0.59055118110236227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view="pageBreakPreview" topLeftCell="A25" zoomScaleSheetLayoutView="100" workbookViewId="0">
      <selection activeCell="A30" sqref="A30"/>
    </sheetView>
  </sheetViews>
  <sheetFormatPr defaultColWidth="9.140625" defaultRowHeight="15" x14ac:dyDescent="0.25"/>
  <cols>
    <col min="1" max="1" width="33.28515625" style="2" customWidth="1"/>
    <col min="2" max="2" width="22.5703125" style="2" customWidth="1"/>
    <col min="3" max="3" width="12" style="2" customWidth="1"/>
    <col min="4" max="4" width="16" style="2" customWidth="1"/>
    <col min="5" max="5" width="14.140625" style="2" customWidth="1"/>
    <col min="6" max="6" width="13.140625" style="2" bestFit="1" customWidth="1"/>
    <col min="7" max="16384" width="9.140625" style="2"/>
  </cols>
  <sheetData>
    <row r="1" spans="1:5" ht="15.75" x14ac:dyDescent="0.25">
      <c r="A1" s="85" t="s">
        <v>10</v>
      </c>
      <c r="B1" s="85"/>
      <c r="C1" s="85"/>
      <c r="D1" s="85"/>
      <c r="E1" s="85"/>
    </row>
    <row r="2" spans="1:5" ht="32.25" customHeight="1" x14ac:dyDescent="0.25">
      <c r="A2" s="86" t="s">
        <v>11</v>
      </c>
      <c r="B2" s="87"/>
      <c r="C2" s="87"/>
      <c r="D2" s="87"/>
      <c r="E2" s="87"/>
    </row>
    <row r="3" spans="1:5" x14ac:dyDescent="0.25">
      <c r="A3" s="88" t="s">
        <v>68</v>
      </c>
      <c r="B3" s="88"/>
      <c r="C3" s="88"/>
      <c r="D3" s="88"/>
      <c r="E3" s="88"/>
    </row>
    <row r="4" spans="1:5" s="1" customFormat="1" ht="15.75" x14ac:dyDescent="0.25">
      <c r="A4" s="30" t="s">
        <v>12</v>
      </c>
      <c r="B4" s="31"/>
      <c r="C4" s="31"/>
      <c r="D4" s="30"/>
      <c r="E4" s="32" t="s">
        <v>69</v>
      </c>
    </row>
    <row r="5" spans="1:5" x14ac:dyDescent="0.25">
      <c r="A5" s="41"/>
      <c r="B5" s="4"/>
      <c r="C5" s="4"/>
      <c r="D5" s="4"/>
      <c r="E5" s="4"/>
    </row>
    <row r="6" spans="1:5" ht="17.25" customHeight="1" x14ac:dyDescent="0.25">
      <c r="A6" s="89" t="s">
        <v>0</v>
      </c>
      <c r="B6" s="89"/>
      <c r="C6" s="89"/>
      <c r="D6" s="89"/>
      <c r="E6" s="89"/>
    </row>
    <row r="7" spans="1:5" x14ac:dyDescent="0.25">
      <c r="A7" s="90" t="s">
        <v>20</v>
      </c>
      <c r="B7" s="90"/>
      <c r="C7" s="90"/>
      <c r="D7" s="90"/>
      <c r="E7" s="90"/>
    </row>
    <row r="8" spans="1:5" x14ac:dyDescent="0.25">
      <c r="A8" s="84" t="s">
        <v>1</v>
      </c>
      <c r="B8" s="84"/>
      <c r="C8" s="84"/>
      <c r="D8" s="84"/>
      <c r="E8" s="84"/>
    </row>
    <row r="9" spans="1:5" ht="16.149999999999999" customHeight="1" x14ac:dyDescent="0.25">
      <c r="A9" s="89" t="s">
        <v>38</v>
      </c>
      <c r="B9" s="89"/>
      <c r="C9" s="89"/>
      <c r="D9" s="89"/>
      <c r="E9" s="89"/>
    </row>
    <row r="10" spans="1:5" ht="24" customHeight="1" x14ac:dyDescent="0.25">
      <c r="A10" s="91" t="s">
        <v>13</v>
      </c>
      <c r="B10" s="92"/>
      <c r="C10" s="92"/>
      <c r="D10" s="92"/>
      <c r="E10" s="92"/>
    </row>
    <row r="11" spans="1:5" ht="29.25" customHeight="1" x14ac:dyDescent="0.25">
      <c r="A11" s="89" t="s">
        <v>39</v>
      </c>
      <c r="B11" s="89"/>
      <c r="C11" s="89"/>
      <c r="D11" s="89"/>
      <c r="E11" s="89"/>
    </row>
    <row r="12" spans="1:5" ht="15.75" customHeight="1" x14ac:dyDescent="0.25">
      <c r="A12" s="89" t="s">
        <v>26</v>
      </c>
      <c r="B12" s="89"/>
      <c r="C12" s="89"/>
      <c r="D12" s="89"/>
      <c r="E12" s="89"/>
    </row>
    <row r="13" spans="1:5" ht="17.25" customHeight="1" x14ac:dyDescent="0.25">
      <c r="A13" s="89" t="s">
        <v>47</v>
      </c>
      <c r="B13" s="89"/>
      <c r="C13" s="89"/>
      <c r="D13" s="89"/>
      <c r="E13" s="89"/>
    </row>
    <row r="14" spans="1:5" ht="11.45" customHeight="1" x14ac:dyDescent="0.25">
      <c r="A14" s="84" t="s">
        <v>14</v>
      </c>
      <c r="B14" s="93"/>
      <c r="C14" s="93"/>
      <c r="D14" s="93"/>
      <c r="E14" s="93"/>
    </row>
    <row r="15" spans="1:5" ht="27" customHeight="1" x14ac:dyDescent="0.25">
      <c r="A15" s="89" t="s">
        <v>15</v>
      </c>
      <c r="B15" s="89"/>
      <c r="C15" s="89"/>
      <c r="D15" s="89"/>
      <c r="E15" s="89"/>
    </row>
    <row r="16" spans="1:5" ht="59.45" customHeight="1" x14ac:dyDescent="0.25">
      <c r="A16" s="89" t="s">
        <v>21</v>
      </c>
      <c r="B16" s="89"/>
      <c r="C16" s="89"/>
      <c r="D16" s="89"/>
      <c r="E16" s="89"/>
    </row>
    <row r="17" spans="1:7" ht="30.6" customHeight="1" x14ac:dyDescent="0.25">
      <c r="A17" s="94" t="s">
        <v>22</v>
      </c>
      <c r="B17" s="94"/>
      <c r="C17" s="94"/>
      <c r="D17" s="94"/>
      <c r="E17" s="94"/>
    </row>
    <row r="18" spans="1:7" x14ac:dyDescent="0.25">
      <c r="A18" s="94"/>
      <c r="B18" s="94"/>
      <c r="C18" s="94"/>
      <c r="D18" s="94"/>
      <c r="E18" s="94"/>
      <c r="F18" s="2">
        <v>4216.7</v>
      </c>
      <c r="G18" s="2">
        <v>3</v>
      </c>
    </row>
    <row r="19" spans="1:7" ht="111.75" customHeight="1" x14ac:dyDescent="0.25">
      <c r="A19" s="3" t="s">
        <v>6</v>
      </c>
      <c r="B19" s="3" t="s">
        <v>9</v>
      </c>
      <c r="C19" s="3" t="s">
        <v>2</v>
      </c>
      <c r="D19" s="3" t="s">
        <v>8</v>
      </c>
      <c r="E19" s="3" t="s">
        <v>7</v>
      </c>
    </row>
    <row r="20" spans="1:7" ht="48.75" customHeight="1" x14ac:dyDescent="0.25">
      <c r="A20" s="33" t="s">
        <v>41</v>
      </c>
      <c r="B20" s="9" t="s">
        <v>23</v>
      </c>
      <c r="C20" s="3" t="s">
        <v>3</v>
      </c>
      <c r="D20" s="3">
        <v>19.34</v>
      </c>
      <c r="E20" s="22">
        <f>D20*F18*G18</f>
        <v>244652.93400000001</v>
      </c>
    </row>
    <row r="21" spans="1:7" x14ac:dyDescent="0.25">
      <c r="A21" s="7" t="s">
        <v>36</v>
      </c>
      <c r="B21" s="19" t="s">
        <v>27</v>
      </c>
      <c r="C21" s="20" t="s">
        <v>3</v>
      </c>
      <c r="D21" s="20">
        <v>6.51</v>
      </c>
      <c r="E21" s="21">
        <f>D21*F18*G18</f>
        <v>82352.150999999983</v>
      </c>
    </row>
    <row r="22" spans="1:7" ht="30" x14ac:dyDescent="0.25">
      <c r="A22" s="7" t="s">
        <v>24</v>
      </c>
      <c r="B22" s="9" t="s">
        <v>25</v>
      </c>
      <c r="C22" s="3" t="s">
        <v>3</v>
      </c>
      <c r="D22" s="3"/>
      <c r="E22" s="15">
        <v>0</v>
      </c>
    </row>
    <row r="23" spans="1:7" x14ac:dyDescent="0.25">
      <c r="A23" s="7" t="s">
        <v>44</v>
      </c>
      <c r="B23" s="9" t="s">
        <v>70</v>
      </c>
      <c r="C23" s="3" t="s">
        <v>30</v>
      </c>
      <c r="D23" s="3"/>
      <c r="E23" s="8">
        <v>11836.42</v>
      </c>
    </row>
    <row r="24" spans="1:7" x14ac:dyDescent="0.25">
      <c r="A24" s="7" t="s">
        <v>42</v>
      </c>
      <c r="B24" s="9" t="s">
        <v>70</v>
      </c>
      <c r="C24" s="3" t="s">
        <v>30</v>
      </c>
      <c r="D24" s="3"/>
      <c r="E24" s="8">
        <v>761.67</v>
      </c>
    </row>
    <row r="25" spans="1:7" x14ac:dyDescent="0.25">
      <c r="A25" s="7" t="s">
        <v>45</v>
      </c>
      <c r="B25" s="9" t="s">
        <v>70</v>
      </c>
      <c r="C25" s="3" t="s">
        <v>30</v>
      </c>
      <c r="D25" s="3"/>
      <c r="E25" s="8">
        <v>157.68</v>
      </c>
    </row>
    <row r="26" spans="1:7" x14ac:dyDescent="0.25">
      <c r="A26" s="7" t="s">
        <v>43</v>
      </c>
      <c r="B26" s="9" t="s">
        <v>70</v>
      </c>
      <c r="C26" s="3" t="s">
        <v>30</v>
      </c>
      <c r="D26" s="3"/>
      <c r="E26" s="25">
        <v>0</v>
      </c>
    </row>
    <row r="27" spans="1:7" x14ac:dyDescent="0.25">
      <c r="A27" s="26" t="s">
        <v>46</v>
      </c>
      <c r="B27" s="9" t="s">
        <v>70</v>
      </c>
      <c r="C27" s="27" t="s">
        <v>30</v>
      </c>
      <c r="D27" s="3"/>
      <c r="E27" s="15">
        <v>8039.08</v>
      </c>
    </row>
    <row r="28" spans="1:7" ht="30" x14ac:dyDescent="0.25">
      <c r="A28" s="44" t="s">
        <v>74</v>
      </c>
      <c r="B28" s="47" t="s">
        <v>79</v>
      </c>
      <c r="C28" s="27" t="s">
        <v>83</v>
      </c>
      <c r="D28" s="45">
        <v>14.5</v>
      </c>
      <c r="E28" s="15">
        <f>D28*333.76</f>
        <v>4839.5199999999995</v>
      </c>
    </row>
    <row r="29" spans="1:7" x14ac:dyDescent="0.25">
      <c r="A29" s="44" t="s">
        <v>75</v>
      </c>
      <c r="B29" s="47" t="s">
        <v>79</v>
      </c>
      <c r="C29" s="27" t="s">
        <v>83</v>
      </c>
      <c r="D29" s="45">
        <v>2</v>
      </c>
      <c r="E29" s="15">
        <f t="shared" ref="E29" si="0">D29*333.76</f>
        <v>667.52</v>
      </c>
    </row>
    <row r="30" spans="1:7" ht="60" x14ac:dyDescent="0.25">
      <c r="A30" s="44" t="s">
        <v>86</v>
      </c>
      <c r="B30" s="47" t="s">
        <v>79</v>
      </c>
      <c r="C30" s="27" t="s">
        <v>83</v>
      </c>
      <c r="D30" s="45">
        <v>55</v>
      </c>
      <c r="E30" s="15">
        <f>D30*333.76+72959.4</f>
        <v>91316.2</v>
      </c>
    </row>
    <row r="31" spans="1:7" x14ac:dyDescent="0.25">
      <c r="A31" s="44" t="s">
        <v>76</v>
      </c>
      <c r="B31" s="47" t="s">
        <v>80</v>
      </c>
      <c r="C31" s="27" t="s">
        <v>83</v>
      </c>
      <c r="D31" s="46">
        <v>4</v>
      </c>
      <c r="E31" s="15">
        <f>D31*333.76</f>
        <v>1335.04</v>
      </c>
    </row>
    <row r="32" spans="1:7" x14ac:dyDescent="0.25">
      <c r="A32" s="44" t="s">
        <v>77</v>
      </c>
      <c r="B32" s="47" t="s">
        <v>82</v>
      </c>
      <c r="C32" s="27" t="s">
        <v>83</v>
      </c>
      <c r="D32" s="46">
        <v>8</v>
      </c>
      <c r="E32" s="15">
        <f t="shared" ref="E32:E33" si="1">D32*333.76</f>
        <v>2670.08</v>
      </c>
    </row>
    <row r="33" spans="1:6" s="34" customFormat="1" ht="30" x14ac:dyDescent="0.25">
      <c r="A33" s="44" t="s">
        <v>78</v>
      </c>
      <c r="B33" s="47" t="s">
        <v>81</v>
      </c>
      <c r="C33" s="27" t="s">
        <v>83</v>
      </c>
      <c r="D33" s="46">
        <v>4</v>
      </c>
      <c r="E33" s="15">
        <f t="shared" si="1"/>
        <v>1335.04</v>
      </c>
    </row>
    <row r="34" spans="1:6" ht="15" customHeight="1" x14ac:dyDescent="0.25">
      <c r="A34" s="26"/>
      <c r="B34" s="9"/>
      <c r="C34" s="27"/>
      <c r="D34" s="27"/>
      <c r="E34" s="15"/>
    </row>
    <row r="35" spans="1:6" s="14" customFormat="1" ht="14.25" x14ac:dyDescent="0.2">
      <c r="A35" s="10" t="s">
        <v>28</v>
      </c>
      <c r="B35" s="11"/>
      <c r="C35" s="12"/>
      <c r="D35" s="12"/>
      <c r="E35" s="13">
        <f>SUM(E20:E34)</f>
        <v>449963.33499999996</v>
      </c>
      <c r="F35" s="24"/>
    </row>
    <row r="37" spans="1:6" ht="36.75" customHeight="1" x14ac:dyDescent="0.25">
      <c r="A37" s="95" t="s">
        <v>84</v>
      </c>
      <c r="B37" s="95"/>
      <c r="C37" s="95"/>
      <c r="D37" s="95"/>
      <c r="E37" s="95"/>
    </row>
    <row r="38" spans="1:6" ht="33" customHeight="1" x14ac:dyDescent="0.25">
      <c r="A38" s="89" t="s">
        <v>19</v>
      </c>
      <c r="B38" s="89"/>
      <c r="C38" s="89"/>
      <c r="D38" s="89"/>
      <c r="E38" s="89"/>
    </row>
    <row r="39" spans="1:6" x14ac:dyDescent="0.25">
      <c r="A39" s="89" t="s">
        <v>18</v>
      </c>
      <c r="B39" s="89"/>
      <c r="C39" s="89"/>
      <c r="D39" s="89"/>
      <c r="E39" s="89"/>
    </row>
    <row r="40" spans="1:6" x14ac:dyDescent="0.25">
      <c r="A40" s="89" t="s">
        <v>31</v>
      </c>
      <c r="B40" s="89"/>
      <c r="C40" s="89"/>
      <c r="D40" s="89"/>
      <c r="E40" s="89"/>
    </row>
    <row r="41" spans="1:6" x14ac:dyDescent="0.25">
      <c r="A41" s="89" t="s">
        <v>16</v>
      </c>
      <c r="B41" s="89"/>
      <c r="C41" s="89"/>
      <c r="D41" s="89"/>
      <c r="E41" s="89"/>
    </row>
    <row r="42" spans="1:6" x14ac:dyDescent="0.25">
      <c r="A42" s="99" t="s">
        <v>4</v>
      </c>
      <c r="B42" s="99"/>
      <c r="C42" s="99"/>
      <c r="D42" s="99"/>
      <c r="E42" s="99"/>
    </row>
    <row r="43" spans="1:6" x14ac:dyDescent="0.25">
      <c r="A43" s="89" t="s">
        <v>16</v>
      </c>
      <c r="B43" s="89"/>
      <c r="C43" s="89"/>
      <c r="D43" s="89"/>
      <c r="E43" s="89"/>
    </row>
    <row r="44" spans="1:6" x14ac:dyDescent="0.25">
      <c r="A44" s="97" t="s">
        <v>48</v>
      </c>
      <c r="B44" s="97"/>
      <c r="C44" s="97"/>
      <c r="D44" s="97"/>
      <c r="E44" s="5"/>
    </row>
    <row r="45" spans="1:6" x14ac:dyDescent="0.25">
      <c r="B45" s="96" t="s">
        <v>17</v>
      </c>
      <c r="C45" s="96"/>
      <c r="D45" s="96"/>
      <c r="E45" s="6" t="s">
        <v>5</v>
      </c>
    </row>
    <row r="46" spans="1:6" x14ac:dyDescent="0.25">
      <c r="A46" s="40"/>
      <c r="B46" s="40"/>
      <c r="C46" s="40"/>
      <c r="D46" s="40"/>
      <c r="E46" s="40"/>
    </row>
    <row r="47" spans="1:6" x14ac:dyDescent="0.25">
      <c r="A47" s="97" t="s">
        <v>40</v>
      </c>
      <c r="B47" s="97"/>
      <c r="C47" s="97"/>
      <c r="D47" s="97"/>
      <c r="E47" s="5"/>
    </row>
    <row r="48" spans="1:6" x14ac:dyDescent="0.25">
      <c r="B48" s="98" t="s">
        <v>17</v>
      </c>
      <c r="C48" s="98"/>
      <c r="D48" s="98"/>
      <c r="E48" s="6" t="s">
        <v>5</v>
      </c>
    </row>
    <row r="49" spans="1:6" x14ac:dyDescent="0.25">
      <c r="A49" s="36" t="s">
        <v>49</v>
      </c>
    </row>
    <row r="50" spans="1:6" x14ac:dyDescent="0.25">
      <c r="A50" s="14" t="s">
        <v>32</v>
      </c>
    </row>
    <row r="51" spans="1:6" x14ac:dyDescent="0.25">
      <c r="A51" s="2" t="s">
        <v>37</v>
      </c>
      <c r="B51" s="16">
        <f>'1кв'!B59</f>
        <v>-141963.60499999986</v>
      </c>
    </row>
    <row r="52" spans="1:6" x14ac:dyDescent="0.25">
      <c r="A52" s="2" t="s">
        <v>85</v>
      </c>
      <c r="B52" s="17"/>
    </row>
    <row r="53" spans="1:6" x14ac:dyDescent="0.25">
      <c r="A53" s="2" t="s">
        <v>33</v>
      </c>
      <c r="B53" s="28">
        <f>407943.51-908.56</f>
        <v>407034.95</v>
      </c>
    </row>
    <row r="54" spans="1:6" ht="30" x14ac:dyDescent="0.25">
      <c r="A54" s="42" t="s">
        <v>35</v>
      </c>
      <c r="B54" s="17">
        <f>E35</f>
        <v>449963.33499999996</v>
      </c>
      <c r="F54" s="23"/>
    </row>
    <row r="55" spans="1:6" x14ac:dyDescent="0.25">
      <c r="A55" s="18" t="s">
        <v>34</v>
      </c>
      <c r="B55" s="48">
        <f>B51+B53-B54</f>
        <v>-184891.98999999982</v>
      </c>
    </row>
  </sheetData>
  <mergeCells count="27">
    <mergeCell ref="A8:E8"/>
    <mergeCell ref="A1:E1"/>
    <mergeCell ref="A2:E2"/>
    <mergeCell ref="A3:E3"/>
    <mergeCell ref="A6:E6"/>
    <mergeCell ref="A7:E7"/>
    <mergeCell ref="A38:E3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37:E37"/>
    <mergeCell ref="B45:D45"/>
    <mergeCell ref="A47:D47"/>
    <mergeCell ref="B48:D48"/>
    <mergeCell ref="A39:E39"/>
    <mergeCell ref="A40:E40"/>
    <mergeCell ref="A41:E41"/>
    <mergeCell ref="A42:E42"/>
    <mergeCell ref="A43:E43"/>
    <mergeCell ref="A44:D44"/>
  </mergeCells>
  <phoneticPr fontId="17" type="noConversion"/>
  <printOptions horizontalCentered="1"/>
  <pageMargins left="0.27559055118110237" right="0.19685039370078741" top="0.59055118110236227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25" zoomScaleSheetLayoutView="100" workbookViewId="0">
      <selection activeCell="A29" sqref="A29"/>
    </sheetView>
  </sheetViews>
  <sheetFormatPr defaultColWidth="9.140625" defaultRowHeight="15" x14ac:dyDescent="0.25"/>
  <cols>
    <col min="1" max="1" width="33.28515625" style="2" customWidth="1"/>
    <col min="2" max="2" width="22.5703125" style="2" customWidth="1"/>
    <col min="3" max="3" width="12" style="2" customWidth="1"/>
    <col min="4" max="4" width="16" style="2" customWidth="1"/>
    <col min="5" max="5" width="14.140625" style="2" customWidth="1"/>
    <col min="6" max="6" width="13.140625" style="2" bestFit="1" customWidth="1"/>
    <col min="7" max="16384" width="9.140625" style="2"/>
  </cols>
  <sheetData>
    <row r="1" spans="1:5" ht="15.75" x14ac:dyDescent="0.25">
      <c r="A1" s="85" t="s">
        <v>10</v>
      </c>
      <c r="B1" s="85"/>
      <c r="C1" s="85"/>
      <c r="D1" s="85"/>
      <c r="E1" s="85"/>
    </row>
    <row r="2" spans="1:5" ht="32.25" customHeight="1" x14ac:dyDescent="0.25">
      <c r="A2" s="86" t="s">
        <v>11</v>
      </c>
      <c r="B2" s="87"/>
      <c r="C2" s="87"/>
      <c r="D2" s="87"/>
      <c r="E2" s="87"/>
    </row>
    <row r="3" spans="1:5" x14ac:dyDescent="0.25">
      <c r="A3" s="88" t="s">
        <v>71</v>
      </c>
      <c r="B3" s="88"/>
      <c r="C3" s="88"/>
      <c r="D3" s="88"/>
      <c r="E3" s="88"/>
    </row>
    <row r="4" spans="1:5" s="1" customFormat="1" ht="15.75" x14ac:dyDescent="0.25">
      <c r="A4" s="30" t="s">
        <v>12</v>
      </c>
      <c r="B4" s="31"/>
      <c r="C4" s="31"/>
      <c r="D4" s="30"/>
      <c r="E4" s="32" t="s">
        <v>72</v>
      </c>
    </row>
    <row r="5" spans="1:5" x14ac:dyDescent="0.25">
      <c r="A5" s="41"/>
      <c r="B5" s="4"/>
      <c r="C5" s="4"/>
      <c r="D5" s="4"/>
      <c r="E5" s="4"/>
    </row>
    <row r="6" spans="1:5" ht="17.25" customHeight="1" x14ac:dyDescent="0.25">
      <c r="A6" s="89" t="s">
        <v>0</v>
      </c>
      <c r="B6" s="89"/>
      <c r="C6" s="89"/>
      <c r="D6" s="89"/>
      <c r="E6" s="89"/>
    </row>
    <row r="7" spans="1:5" x14ac:dyDescent="0.25">
      <c r="A7" s="90" t="s">
        <v>20</v>
      </c>
      <c r="B7" s="90"/>
      <c r="C7" s="90"/>
      <c r="D7" s="90"/>
      <c r="E7" s="90"/>
    </row>
    <row r="8" spans="1:5" x14ac:dyDescent="0.25">
      <c r="A8" s="84" t="s">
        <v>1</v>
      </c>
      <c r="B8" s="84"/>
      <c r="C8" s="84"/>
      <c r="D8" s="84"/>
      <c r="E8" s="84"/>
    </row>
    <row r="9" spans="1:5" ht="16.149999999999999" customHeight="1" x14ac:dyDescent="0.25">
      <c r="A9" s="89" t="s">
        <v>38</v>
      </c>
      <c r="B9" s="89"/>
      <c r="C9" s="89"/>
      <c r="D9" s="89"/>
      <c r="E9" s="89"/>
    </row>
    <row r="10" spans="1:5" ht="24" customHeight="1" x14ac:dyDescent="0.25">
      <c r="A10" s="91" t="s">
        <v>13</v>
      </c>
      <c r="B10" s="92"/>
      <c r="C10" s="92"/>
      <c r="D10" s="92"/>
      <c r="E10" s="92"/>
    </row>
    <row r="11" spans="1:5" ht="29.25" customHeight="1" x14ac:dyDescent="0.25">
      <c r="A11" s="89" t="s">
        <v>39</v>
      </c>
      <c r="B11" s="89"/>
      <c r="C11" s="89"/>
      <c r="D11" s="89"/>
      <c r="E11" s="89"/>
    </row>
    <row r="12" spans="1:5" ht="15.75" customHeight="1" x14ac:dyDescent="0.25">
      <c r="A12" s="89" t="s">
        <v>26</v>
      </c>
      <c r="B12" s="89"/>
      <c r="C12" s="89"/>
      <c r="D12" s="89"/>
      <c r="E12" s="89"/>
    </row>
    <row r="13" spans="1:5" ht="17.25" customHeight="1" x14ac:dyDescent="0.25">
      <c r="A13" s="89" t="s">
        <v>47</v>
      </c>
      <c r="B13" s="89"/>
      <c r="C13" s="89"/>
      <c r="D13" s="89"/>
      <c r="E13" s="89"/>
    </row>
    <row r="14" spans="1:5" ht="11.45" customHeight="1" x14ac:dyDescent="0.25">
      <c r="A14" s="84" t="s">
        <v>14</v>
      </c>
      <c r="B14" s="93"/>
      <c r="C14" s="93"/>
      <c r="D14" s="93"/>
      <c r="E14" s="93"/>
    </row>
    <row r="15" spans="1:5" ht="27" customHeight="1" x14ac:dyDescent="0.25">
      <c r="A15" s="89" t="s">
        <v>15</v>
      </c>
      <c r="B15" s="89"/>
      <c r="C15" s="89"/>
      <c r="D15" s="89"/>
      <c r="E15" s="89"/>
    </row>
    <row r="16" spans="1:5" ht="59.45" customHeight="1" x14ac:dyDescent="0.25">
      <c r="A16" s="89" t="s">
        <v>21</v>
      </c>
      <c r="B16" s="89"/>
      <c r="C16" s="89"/>
      <c r="D16" s="89"/>
      <c r="E16" s="89"/>
    </row>
    <row r="17" spans="1:7" ht="30.6" customHeight="1" x14ac:dyDescent="0.25">
      <c r="A17" s="94" t="s">
        <v>22</v>
      </c>
      <c r="B17" s="94"/>
      <c r="C17" s="94"/>
      <c r="D17" s="94"/>
      <c r="E17" s="94"/>
    </row>
    <row r="18" spans="1:7" x14ac:dyDescent="0.25">
      <c r="A18" s="94"/>
      <c r="B18" s="94"/>
      <c r="C18" s="94"/>
      <c r="D18" s="94"/>
      <c r="E18" s="94"/>
      <c r="F18" s="2">
        <v>4216.7</v>
      </c>
      <c r="G18" s="2">
        <v>3</v>
      </c>
    </row>
    <row r="19" spans="1:7" ht="111.75" customHeight="1" x14ac:dyDescent="0.25">
      <c r="A19" s="3" t="s">
        <v>6</v>
      </c>
      <c r="B19" s="3" t="s">
        <v>9</v>
      </c>
      <c r="C19" s="3" t="s">
        <v>2</v>
      </c>
      <c r="D19" s="3" t="s">
        <v>8</v>
      </c>
      <c r="E19" s="3" t="s">
        <v>7</v>
      </c>
    </row>
    <row r="20" spans="1:7" ht="48.75" customHeight="1" x14ac:dyDescent="0.25">
      <c r="A20" s="33" t="s">
        <v>41</v>
      </c>
      <c r="B20" s="9" t="s">
        <v>23</v>
      </c>
      <c r="C20" s="3" t="s">
        <v>3</v>
      </c>
      <c r="D20" s="3">
        <v>20.350000000000001</v>
      </c>
      <c r="E20" s="22">
        <f>D20*F18*G18</f>
        <v>257429.535</v>
      </c>
    </row>
    <row r="21" spans="1:7" x14ac:dyDescent="0.25">
      <c r="A21" s="7" t="s">
        <v>36</v>
      </c>
      <c r="B21" s="19" t="s">
        <v>27</v>
      </c>
      <c r="C21" s="20" t="s">
        <v>3</v>
      </c>
      <c r="D21" s="20">
        <v>7.13</v>
      </c>
      <c r="E21" s="21">
        <f>D21*F18*G18</f>
        <v>90195.213000000003</v>
      </c>
    </row>
    <row r="22" spans="1:7" ht="30" x14ac:dyDescent="0.25">
      <c r="A22" s="7" t="s">
        <v>24</v>
      </c>
      <c r="B22" s="9" t="s">
        <v>25</v>
      </c>
      <c r="C22" s="3" t="s">
        <v>3</v>
      </c>
      <c r="D22" s="3"/>
      <c r="E22" s="15">
        <v>4357.08</v>
      </c>
    </row>
    <row r="23" spans="1:7" x14ac:dyDescent="0.25">
      <c r="A23" s="7" t="s">
        <v>44</v>
      </c>
      <c r="B23" s="9" t="s">
        <v>73</v>
      </c>
      <c r="C23" s="3" t="s">
        <v>30</v>
      </c>
      <c r="D23" s="3"/>
      <c r="E23" s="8">
        <v>19766.88</v>
      </c>
    </row>
    <row r="24" spans="1:7" x14ac:dyDescent="0.25">
      <c r="A24" s="7" t="s">
        <v>42</v>
      </c>
      <c r="B24" s="9" t="s">
        <v>73</v>
      </c>
      <c r="C24" s="3" t="s">
        <v>30</v>
      </c>
      <c r="D24" s="3"/>
      <c r="E24" s="8">
        <v>24758.22</v>
      </c>
    </row>
    <row r="25" spans="1:7" x14ac:dyDescent="0.25">
      <c r="A25" s="7" t="s">
        <v>45</v>
      </c>
      <c r="B25" s="9" t="s">
        <v>73</v>
      </c>
      <c r="C25" s="3" t="s">
        <v>30</v>
      </c>
      <c r="D25" s="3"/>
      <c r="E25" s="8">
        <v>4536.4799999999996</v>
      </c>
    </row>
    <row r="26" spans="1:7" x14ac:dyDescent="0.25">
      <c r="A26" s="7" t="s">
        <v>43</v>
      </c>
      <c r="B26" s="9" t="s">
        <v>73</v>
      </c>
      <c r="C26" s="3" t="s">
        <v>30</v>
      </c>
      <c r="D26" s="3"/>
      <c r="E26" s="25">
        <v>0</v>
      </c>
    </row>
    <row r="27" spans="1:7" x14ac:dyDescent="0.25">
      <c r="A27" s="26" t="s">
        <v>46</v>
      </c>
      <c r="B27" s="9" t="s">
        <v>73</v>
      </c>
      <c r="C27" s="27" t="s">
        <v>30</v>
      </c>
      <c r="D27" s="3"/>
      <c r="E27" s="15">
        <f>2269.19+153+1110.66</f>
        <v>3532.8500000000004</v>
      </c>
    </row>
    <row r="28" spans="1:7" ht="30" x14ac:dyDescent="0.25">
      <c r="A28" s="44" t="s">
        <v>87</v>
      </c>
      <c r="B28" s="9" t="s">
        <v>88</v>
      </c>
      <c r="C28" s="27" t="s">
        <v>83</v>
      </c>
      <c r="D28" s="3">
        <v>1</v>
      </c>
      <c r="E28" s="15">
        <f>D28*333.76</f>
        <v>333.76</v>
      </c>
    </row>
    <row r="29" spans="1:7" ht="30" x14ac:dyDescent="0.25">
      <c r="A29" s="26" t="s">
        <v>132</v>
      </c>
      <c r="B29" s="43" t="s">
        <v>89</v>
      </c>
      <c r="C29" s="27" t="s">
        <v>30</v>
      </c>
      <c r="D29" s="27"/>
      <c r="E29" s="29">
        <v>23460</v>
      </c>
    </row>
    <row r="30" spans="1:7" s="14" customFormat="1" ht="14.25" x14ac:dyDescent="0.2">
      <c r="A30" s="10" t="s">
        <v>28</v>
      </c>
      <c r="B30" s="11"/>
      <c r="C30" s="12"/>
      <c r="D30" s="12"/>
      <c r="E30" s="13">
        <f>SUM(E20:E29)</f>
        <v>428370.01800000004</v>
      </c>
      <c r="F30" s="24"/>
    </row>
    <row r="32" spans="1:7" ht="36.75" customHeight="1" x14ac:dyDescent="0.25">
      <c r="A32" s="95" t="s">
        <v>90</v>
      </c>
      <c r="B32" s="95"/>
      <c r="C32" s="95"/>
      <c r="D32" s="95"/>
      <c r="E32" s="95"/>
    </row>
    <row r="33" spans="1:5" ht="33" customHeight="1" x14ac:dyDescent="0.25">
      <c r="A33" s="89" t="s">
        <v>19</v>
      </c>
      <c r="B33" s="89"/>
      <c r="C33" s="89"/>
      <c r="D33" s="89"/>
      <c r="E33" s="89"/>
    </row>
    <row r="34" spans="1:5" x14ac:dyDescent="0.25">
      <c r="A34" s="89" t="s">
        <v>18</v>
      </c>
      <c r="B34" s="89"/>
      <c r="C34" s="89"/>
      <c r="D34" s="89"/>
      <c r="E34" s="89"/>
    </row>
    <row r="35" spans="1:5" x14ac:dyDescent="0.25">
      <c r="A35" s="89" t="s">
        <v>31</v>
      </c>
      <c r="B35" s="89"/>
      <c r="C35" s="89"/>
      <c r="D35" s="89"/>
      <c r="E35" s="89"/>
    </row>
    <row r="36" spans="1:5" x14ac:dyDescent="0.25">
      <c r="A36" s="89" t="s">
        <v>16</v>
      </c>
      <c r="B36" s="89"/>
      <c r="C36" s="89"/>
      <c r="D36" s="89"/>
      <c r="E36" s="89"/>
    </row>
    <row r="37" spans="1:5" x14ac:dyDescent="0.25">
      <c r="A37" s="99" t="s">
        <v>4</v>
      </c>
      <c r="B37" s="99"/>
      <c r="C37" s="99"/>
      <c r="D37" s="99"/>
      <c r="E37" s="99"/>
    </row>
    <row r="38" spans="1:5" x14ac:dyDescent="0.25">
      <c r="A38" s="89" t="s">
        <v>16</v>
      </c>
      <c r="B38" s="89"/>
      <c r="C38" s="89"/>
      <c r="D38" s="89"/>
      <c r="E38" s="89"/>
    </row>
    <row r="39" spans="1:5" x14ac:dyDescent="0.25">
      <c r="A39" s="97" t="s">
        <v>48</v>
      </c>
      <c r="B39" s="97"/>
      <c r="C39" s="97"/>
      <c r="D39" s="97"/>
      <c r="E39" s="5"/>
    </row>
    <row r="40" spans="1:5" x14ac:dyDescent="0.25">
      <c r="B40" s="96" t="s">
        <v>17</v>
      </c>
      <c r="C40" s="96"/>
      <c r="D40" s="96"/>
      <c r="E40" s="6" t="s">
        <v>5</v>
      </c>
    </row>
    <row r="41" spans="1:5" x14ac:dyDescent="0.25">
      <c r="A41" s="40"/>
      <c r="B41" s="40"/>
      <c r="C41" s="40"/>
      <c r="D41" s="40"/>
      <c r="E41" s="40"/>
    </row>
    <row r="42" spans="1:5" x14ac:dyDescent="0.25">
      <c r="A42" s="97" t="s">
        <v>40</v>
      </c>
      <c r="B42" s="97"/>
      <c r="C42" s="97"/>
      <c r="D42" s="97"/>
      <c r="E42" s="5"/>
    </row>
    <row r="43" spans="1:5" x14ac:dyDescent="0.25">
      <c r="B43" s="98" t="s">
        <v>17</v>
      </c>
      <c r="C43" s="98"/>
      <c r="D43" s="98"/>
      <c r="E43" s="6" t="s">
        <v>5</v>
      </c>
    </row>
    <row r="44" spans="1:5" x14ac:dyDescent="0.25">
      <c r="A44" s="36" t="s">
        <v>49</v>
      </c>
    </row>
    <row r="45" spans="1:5" x14ac:dyDescent="0.25">
      <c r="A45" s="14" t="s">
        <v>32</v>
      </c>
    </row>
    <row r="46" spans="1:5" x14ac:dyDescent="0.25">
      <c r="A46" s="2" t="s">
        <v>37</v>
      </c>
      <c r="B46" s="16">
        <f>'2кв'!B55</f>
        <v>-184891.98999999982</v>
      </c>
    </row>
    <row r="47" spans="1:5" x14ac:dyDescent="0.25">
      <c r="A47" s="2" t="s">
        <v>91</v>
      </c>
      <c r="B47" s="17"/>
    </row>
    <row r="48" spans="1:5" x14ac:dyDescent="0.25">
      <c r="A48" s="2" t="s">
        <v>33</v>
      </c>
      <c r="B48" s="28">
        <f>415222.43-1768.61</f>
        <v>413453.82</v>
      </c>
    </row>
    <row r="49" spans="1:6" ht="30" x14ac:dyDescent="0.25">
      <c r="A49" s="42" t="s">
        <v>35</v>
      </c>
      <c r="B49" s="17">
        <f>E30</f>
        <v>428370.01800000004</v>
      </c>
      <c r="F49" s="23"/>
    </row>
    <row r="50" spans="1:6" x14ac:dyDescent="0.25">
      <c r="A50" s="18" t="s">
        <v>34</v>
      </c>
      <c r="B50" s="16">
        <f>B46+B48-B49</f>
        <v>-199808.18799999985</v>
      </c>
    </row>
  </sheetData>
  <mergeCells count="27">
    <mergeCell ref="A8:E8"/>
    <mergeCell ref="A1:E1"/>
    <mergeCell ref="A2:E2"/>
    <mergeCell ref="A3:E3"/>
    <mergeCell ref="A6:E6"/>
    <mergeCell ref="A7:E7"/>
    <mergeCell ref="A33:E33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32:E32"/>
    <mergeCell ref="B40:D40"/>
    <mergeCell ref="A42:D42"/>
    <mergeCell ref="B43:D43"/>
    <mergeCell ref="A34:E34"/>
    <mergeCell ref="A35:E35"/>
    <mergeCell ref="A36:E36"/>
    <mergeCell ref="A37:E37"/>
    <mergeCell ref="A38:E38"/>
    <mergeCell ref="A39:D39"/>
  </mergeCells>
  <printOptions horizontalCentered="1"/>
  <pageMargins left="0.27559055118110237" right="0.19685039370078741" top="0.59055118110236227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zoomScaleSheetLayoutView="100" workbookViewId="0">
      <selection activeCell="B51" sqref="B51"/>
    </sheetView>
  </sheetViews>
  <sheetFormatPr defaultColWidth="9.140625" defaultRowHeight="15" x14ac:dyDescent="0.25"/>
  <cols>
    <col min="1" max="1" width="33.28515625" style="2" customWidth="1"/>
    <col min="2" max="2" width="22.5703125" style="2" customWidth="1"/>
    <col min="3" max="3" width="12" style="2" customWidth="1"/>
    <col min="4" max="4" width="16" style="2" customWidth="1"/>
    <col min="5" max="5" width="14.140625" style="2" customWidth="1"/>
    <col min="6" max="6" width="13.140625" style="2" bestFit="1" customWidth="1"/>
    <col min="7" max="16384" width="9.140625" style="2"/>
  </cols>
  <sheetData>
    <row r="1" spans="1:5" ht="15.75" x14ac:dyDescent="0.25">
      <c r="A1" s="85" t="s">
        <v>10</v>
      </c>
      <c r="B1" s="85"/>
      <c r="C1" s="85"/>
      <c r="D1" s="85"/>
      <c r="E1" s="85"/>
    </row>
    <row r="2" spans="1:5" ht="32.25" customHeight="1" x14ac:dyDescent="0.25">
      <c r="A2" s="86" t="s">
        <v>11</v>
      </c>
      <c r="B2" s="87"/>
      <c r="C2" s="87"/>
      <c r="D2" s="87"/>
      <c r="E2" s="87"/>
    </row>
    <row r="3" spans="1:5" x14ac:dyDescent="0.25">
      <c r="A3" s="88" t="s">
        <v>92</v>
      </c>
      <c r="B3" s="88"/>
      <c r="C3" s="88"/>
      <c r="D3" s="88"/>
      <c r="E3" s="88"/>
    </row>
    <row r="4" spans="1:5" s="1" customFormat="1" ht="15.75" x14ac:dyDescent="0.25">
      <c r="A4" s="52" t="s">
        <v>12</v>
      </c>
      <c r="B4" s="4"/>
      <c r="C4" s="4"/>
      <c r="D4" s="2"/>
      <c r="E4" s="53">
        <v>46022</v>
      </c>
    </row>
    <row r="5" spans="1:5" x14ac:dyDescent="0.25">
      <c r="A5" s="50"/>
      <c r="B5" s="4"/>
      <c r="C5" s="4"/>
      <c r="D5" s="4"/>
      <c r="E5" s="4"/>
    </row>
    <row r="6" spans="1:5" ht="17.25" customHeight="1" x14ac:dyDescent="0.25">
      <c r="A6" s="89" t="s">
        <v>0</v>
      </c>
      <c r="B6" s="89"/>
      <c r="C6" s="89"/>
      <c r="D6" s="89"/>
      <c r="E6" s="89"/>
    </row>
    <row r="7" spans="1:5" x14ac:dyDescent="0.25">
      <c r="A7" s="90" t="s">
        <v>20</v>
      </c>
      <c r="B7" s="90"/>
      <c r="C7" s="90"/>
      <c r="D7" s="90"/>
      <c r="E7" s="90"/>
    </row>
    <row r="8" spans="1:5" x14ac:dyDescent="0.25">
      <c r="A8" s="84" t="s">
        <v>1</v>
      </c>
      <c r="B8" s="84"/>
      <c r="C8" s="84"/>
      <c r="D8" s="84"/>
      <c r="E8" s="84"/>
    </row>
    <row r="9" spans="1:5" ht="16.149999999999999" customHeight="1" x14ac:dyDescent="0.25">
      <c r="A9" s="89" t="s">
        <v>38</v>
      </c>
      <c r="B9" s="89"/>
      <c r="C9" s="89"/>
      <c r="D9" s="89"/>
      <c r="E9" s="89"/>
    </row>
    <row r="10" spans="1:5" ht="24" customHeight="1" x14ac:dyDescent="0.25">
      <c r="A10" s="91" t="s">
        <v>13</v>
      </c>
      <c r="B10" s="92"/>
      <c r="C10" s="92"/>
      <c r="D10" s="92"/>
      <c r="E10" s="92"/>
    </row>
    <row r="11" spans="1:5" ht="29.25" customHeight="1" x14ac:dyDescent="0.25">
      <c r="A11" s="89" t="s">
        <v>39</v>
      </c>
      <c r="B11" s="89"/>
      <c r="C11" s="89"/>
      <c r="D11" s="89"/>
      <c r="E11" s="89"/>
    </row>
    <row r="12" spans="1:5" ht="15.75" customHeight="1" x14ac:dyDescent="0.25">
      <c r="A12" s="89" t="s">
        <v>26</v>
      </c>
      <c r="B12" s="89"/>
      <c r="C12" s="89"/>
      <c r="D12" s="89"/>
      <c r="E12" s="89"/>
    </row>
    <row r="13" spans="1:5" ht="17.25" customHeight="1" x14ac:dyDescent="0.25">
      <c r="A13" s="89" t="s">
        <v>47</v>
      </c>
      <c r="B13" s="89"/>
      <c r="C13" s="89"/>
      <c r="D13" s="89"/>
      <c r="E13" s="89"/>
    </row>
    <row r="14" spans="1:5" ht="11.45" customHeight="1" x14ac:dyDescent="0.25">
      <c r="A14" s="84" t="s">
        <v>14</v>
      </c>
      <c r="B14" s="93"/>
      <c r="C14" s="93"/>
      <c r="D14" s="93"/>
      <c r="E14" s="93"/>
    </row>
    <row r="15" spans="1:5" ht="27" customHeight="1" x14ac:dyDescent="0.25">
      <c r="A15" s="89" t="s">
        <v>15</v>
      </c>
      <c r="B15" s="89"/>
      <c r="C15" s="89"/>
      <c r="D15" s="89"/>
      <c r="E15" s="89"/>
    </row>
    <row r="16" spans="1:5" ht="59.45" customHeight="1" x14ac:dyDescent="0.25">
      <c r="A16" s="89" t="s">
        <v>21</v>
      </c>
      <c r="B16" s="89"/>
      <c r="C16" s="89"/>
      <c r="D16" s="89"/>
      <c r="E16" s="89"/>
    </row>
    <row r="17" spans="1:7" ht="30.6" customHeight="1" x14ac:dyDescent="0.25">
      <c r="A17" s="94" t="s">
        <v>22</v>
      </c>
      <c r="B17" s="94"/>
      <c r="C17" s="94"/>
      <c r="D17" s="94"/>
      <c r="E17" s="94"/>
    </row>
    <row r="18" spans="1:7" x14ac:dyDescent="0.25">
      <c r="A18" s="94"/>
      <c r="B18" s="94"/>
      <c r="C18" s="94"/>
      <c r="D18" s="94"/>
      <c r="E18" s="94"/>
      <c r="F18" s="2">
        <v>4216.7</v>
      </c>
      <c r="G18" s="2">
        <v>3</v>
      </c>
    </row>
    <row r="19" spans="1:7" ht="111.75" customHeight="1" x14ac:dyDescent="0.25">
      <c r="A19" s="3" t="s">
        <v>6</v>
      </c>
      <c r="B19" s="3" t="s">
        <v>9</v>
      </c>
      <c r="C19" s="3" t="s">
        <v>2</v>
      </c>
      <c r="D19" s="3" t="s">
        <v>8</v>
      </c>
      <c r="E19" s="3" t="s">
        <v>7</v>
      </c>
    </row>
    <row r="20" spans="1:7" ht="48.75" customHeight="1" x14ac:dyDescent="0.25">
      <c r="A20" s="33" t="s">
        <v>41</v>
      </c>
      <c r="B20" s="9" t="s">
        <v>23</v>
      </c>
      <c r="C20" s="3" t="s">
        <v>3</v>
      </c>
      <c r="D20" s="3">
        <v>20.350000000000001</v>
      </c>
      <c r="E20" s="22">
        <f>D20*F18*G18</f>
        <v>257429.535</v>
      </c>
    </row>
    <row r="21" spans="1:7" x14ac:dyDescent="0.25">
      <c r="A21" s="7" t="s">
        <v>36</v>
      </c>
      <c r="B21" s="19" t="s">
        <v>27</v>
      </c>
      <c r="C21" s="20" t="s">
        <v>3</v>
      </c>
      <c r="D21" s="20">
        <v>7.13</v>
      </c>
      <c r="E21" s="21">
        <f>D21*F18*G18</f>
        <v>90195.213000000003</v>
      </c>
    </row>
    <row r="22" spans="1:7" ht="30" x14ac:dyDescent="0.25">
      <c r="A22" s="7" t="s">
        <v>24</v>
      </c>
      <c r="B22" s="9" t="s">
        <v>25</v>
      </c>
      <c r="C22" s="3" t="s">
        <v>3</v>
      </c>
      <c r="D22" s="3"/>
      <c r="E22" s="15">
        <v>0</v>
      </c>
    </row>
    <row r="23" spans="1:7" x14ac:dyDescent="0.25">
      <c r="A23" s="7" t="s">
        <v>44</v>
      </c>
      <c r="B23" s="9" t="s">
        <v>93</v>
      </c>
      <c r="C23" s="3" t="s">
        <v>30</v>
      </c>
      <c r="D23" s="3"/>
      <c r="E23" s="8">
        <f>5470.08+5274.72+3984.16</f>
        <v>14728.96</v>
      </c>
    </row>
    <row r="24" spans="1:7" x14ac:dyDescent="0.25">
      <c r="A24" s="7" t="s">
        <v>42</v>
      </c>
      <c r="B24" s="9" t="s">
        <v>93</v>
      </c>
      <c r="C24" s="3" t="s">
        <v>30</v>
      </c>
      <c r="D24" s="3"/>
      <c r="E24" s="8">
        <f>10787+4124.59+4124.59</f>
        <v>19036.18</v>
      </c>
    </row>
    <row r="25" spans="1:7" x14ac:dyDescent="0.25">
      <c r="A25" s="7" t="s">
        <v>45</v>
      </c>
      <c r="B25" s="9" t="s">
        <v>93</v>
      </c>
      <c r="C25" s="3" t="s">
        <v>30</v>
      </c>
      <c r="D25" s="3"/>
      <c r="E25" s="8">
        <f>2120.77+810.94+810.94</f>
        <v>3742.65</v>
      </c>
    </row>
    <row r="26" spans="1:7" x14ac:dyDescent="0.25">
      <c r="A26" s="7" t="s">
        <v>43</v>
      </c>
      <c r="B26" s="9" t="s">
        <v>93</v>
      </c>
      <c r="C26" s="3" t="s">
        <v>30</v>
      </c>
      <c r="D26" s="3"/>
      <c r="E26" s="25">
        <f>0</f>
        <v>0</v>
      </c>
      <c r="F26" s="104">
        <f>SUM(E23:E26)</f>
        <v>37507.79</v>
      </c>
    </row>
    <row r="27" spans="1:7" x14ac:dyDescent="0.25">
      <c r="A27" s="26" t="s">
        <v>46</v>
      </c>
      <c r="B27" s="9" t="s">
        <v>93</v>
      </c>
      <c r="C27" s="27" t="s">
        <v>30</v>
      </c>
      <c r="D27" s="3"/>
      <c r="E27" s="15">
        <v>3463</v>
      </c>
    </row>
    <row r="28" spans="1:7" ht="30" x14ac:dyDescent="0.25">
      <c r="A28" s="44" t="s">
        <v>114</v>
      </c>
      <c r="B28" s="47" t="s">
        <v>117</v>
      </c>
      <c r="C28" s="27" t="s">
        <v>83</v>
      </c>
      <c r="D28" s="47">
        <v>3</v>
      </c>
      <c r="E28" s="15">
        <f>D28*333.76</f>
        <v>1001.28</v>
      </c>
    </row>
    <row r="29" spans="1:7" ht="20.25" customHeight="1" x14ac:dyDescent="0.25">
      <c r="A29" s="44" t="s">
        <v>115</v>
      </c>
      <c r="B29" s="47" t="s">
        <v>117</v>
      </c>
      <c r="C29" s="27" t="s">
        <v>83</v>
      </c>
      <c r="D29" s="47">
        <v>2</v>
      </c>
      <c r="E29" s="15">
        <f t="shared" ref="E29:E30" si="0">D29*333.76</f>
        <v>667.52</v>
      </c>
    </row>
    <row r="30" spans="1:7" ht="30" x14ac:dyDescent="0.25">
      <c r="A30" s="44" t="s">
        <v>116</v>
      </c>
      <c r="B30" s="47" t="s">
        <v>118</v>
      </c>
      <c r="C30" s="27" t="s">
        <v>83</v>
      </c>
      <c r="D30" s="47">
        <v>8</v>
      </c>
      <c r="E30" s="15">
        <f t="shared" si="0"/>
        <v>2670.08</v>
      </c>
    </row>
    <row r="31" spans="1:7" s="14" customFormat="1" ht="14.25" x14ac:dyDescent="0.2">
      <c r="A31" s="10" t="s">
        <v>28</v>
      </c>
      <c r="B31" s="11"/>
      <c r="C31" s="12"/>
      <c r="D31" s="12"/>
      <c r="E31" s="13">
        <f>SUM(E20:E30)</f>
        <v>392934.41800000012</v>
      </c>
      <c r="F31" s="24"/>
    </row>
    <row r="33" spans="1:5" ht="36.75" customHeight="1" x14ac:dyDescent="0.25">
      <c r="A33" s="95" t="s">
        <v>119</v>
      </c>
      <c r="B33" s="95"/>
      <c r="C33" s="95"/>
      <c r="D33" s="95"/>
      <c r="E33" s="95"/>
    </row>
    <row r="34" spans="1:5" ht="33" customHeight="1" x14ac:dyDescent="0.25">
      <c r="A34" s="89" t="s">
        <v>19</v>
      </c>
      <c r="B34" s="89"/>
      <c r="C34" s="89"/>
      <c r="D34" s="89"/>
      <c r="E34" s="89"/>
    </row>
    <row r="35" spans="1:5" x14ac:dyDescent="0.25">
      <c r="A35" s="89" t="s">
        <v>18</v>
      </c>
      <c r="B35" s="89"/>
      <c r="C35" s="89"/>
      <c r="D35" s="89"/>
      <c r="E35" s="89"/>
    </row>
    <row r="36" spans="1:5" x14ac:dyDescent="0.25">
      <c r="A36" s="89" t="s">
        <v>31</v>
      </c>
      <c r="B36" s="89"/>
      <c r="C36" s="89"/>
      <c r="D36" s="89"/>
      <c r="E36" s="89"/>
    </row>
    <row r="37" spans="1:5" x14ac:dyDescent="0.25">
      <c r="A37" s="89" t="s">
        <v>16</v>
      </c>
      <c r="B37" s="89"/>
      <c r="C37" s="89"/>
      <c r="D37" s="89"/>
      <c r="E37" s="89"/>
    </row>
    <row r="38" spans="1:5" x14ac:dyDescent="0.25">
      <c r="A38" s="99" t="s">
        <v>4</v>
      </c>
      <c r="B38" s="99"/>
      <c r="C38" s="99"/>
      <c r="D38" s="99"/>
      <c r="E38" s="99"/>
    </row>
    <row r="39" spans="1:5" x14ac:dyDescent="0.25">
      <c r="A39" s="89" t="s">
        <v>16</v>
      </c>
      <c r="B39" s="89"/>
      <c r="C39" s="89"/>
      <c r="D39" s="89"/>
      <c r="E39" s="89"/>
    </row>
    <row r="40" spans="1:5" x14ac:dyDescent="0.25">
      <c r="A40" s="97" t="s">
        <v>48</v>
      </c>
      <c r="B40" s="97"/>
      <c r="C40" s="97"/>
      <c r="D40" s="97"/>
      <c r="E40" s="5"/>
    </row>
    <row r="41" spans="1:5" x14ac:dyDescent="0.25">
      <c r="B41" s="96" t="s">
        <v>17</v>
      </c>
      <c r="C41" s="96"/>
      <c r="D41" s="96"/>
      <c r="E41" s="6" t="s">
        <v>5</v>
      </c>
    </row>
    <row r="42" spans="1:5" x14ac:dyDescent="0.25">
      <c r="A42" s="49"/>
      <c r="B42" s="49"/>
      <c r="C42" s="49"/>
      <c r="D42" s="49"/>
      <c r="E42" s="49"/>
    </row>
    <row r="43" spans="1:5" x14ac:dyDescent="0.25">
      <c r="A43" s="97" t="s">
        <v>40</v>
      </c>
      <c r="B43" s="97"/>
      <c r="C43" s="97"/>
      <c r="D43" s="97"/>
      <c r="E43" s="5"/>
    </row>
    <row r="44" spans="1:5" x14ac:dyDescent="0.25">
      <c r="B44" s="98" t="s">
        <v>17</v>
      </c>
      <c r="C44" s="98"/>
      <c r="D44" s="98"/>
      <c r="E44" s="6" t="s">
        <v>5</v>
      </c>
    </row>
    <row r="45" spans="1:5" x14ac:dyDescent="0.25">
      <c r="A45" s="36" t="s">
        <v>49</v>
      </c>
    </row>
    <row r="46" spans="1:5" x14ac:dyDescent="0.25">
      <c r="A46" s="14" t="s">
        <v>32</v>
      </c>
    </row>
    <row r="47" spans="1:5" x14ac:dyDescent="0.25">
      <c r="A47" s="2" t="s">
        <v>37</v>
      </c>
      <c r="B47" s="16">
        <f>'3кв'!B50</f>
        <v>-199808.18799999985</v>
      </c>
    </row>
    <row r="48" spans="1:5" x14ac:dyDescent="0.25">
      <c r="A48" s="2" t="s">
        <v>120</v>
      </c>
      <c r="B48" s="17"/>
    </row>
    <row r="49" spans="1:6" x14ac:dyDescent="0.25">
      <c r="A49" s="2" t="s">
        <v>33</v>
      </c>
      <c r="B49" s="28">
        <f>480368.56-3195.67</f>
        <v>477172.89</v>
      </c>
    </row>
    <row r="50" spans="1:6" ht="30" x14ac:dyDescent="0.25">
      <c r="A50" s="51" t="s">
        <v>35</v>
      </c>
      <c r="B50" s="17">
        <f>E31</f>
        <v>392934.41800000012</v>
      </c>
      <c r="F50" s="23"/>
    </row>
    <row r="51" spans="1:6" x14ac:dyDescent="0.25">
      <c r="A51" s="18" t="s">
        <v>34</v>
      </c>
      <c r="B51" s="16">
        <f>B47+B49-B50</f>
        <v>-115569.71599999996</v>
      </c>
    </row>
  </sheetData>
  <mergeCells count="27">
    <mergeCell ref="A8:E8"/>
    <mergeCell ref="A1:E1"/>
    <mergeCell ref="A2:E2"/>
    <mergeCell ref="A3:E3"/>
    <mergeCell ref="A6:E6"/>
    <mergeCell ref="A7:E7"/>
    <mergeCell ref="A34:E34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33:E33"/>
    <mergeCell ref="B41:D41"/>
    <mergeCell ref="A43:D43"/>
    <mergeCell ref="B44:D44"/>
    <mergeCell ref="A35:E35"/>
    <mergeCell ref="A36:E36"/>
    <mergeCell ref="A37:E37"/>
    <mergeCell ref="A38:E38"/>
    <mergeCell ref="A39:E39"/>
    <mergeCell ref="A40:D40"/>
  </mergeCells>
  <printOptions horizontalCentered="1"/>
  <pageMargins left="0.27559055118110237" right="0.19685039370078741" top="0.59055118110236227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topLeftCell="A22" zoomScaleSheetLayoutView="100" workbookViewId="0">
      <selection activeCell="B40" sqref="B40"/>
    </sheetView>
  </sheetViews>
  <sheetFormatPr defaultRowHeight="15.75" x14ac:dyDescent="0.25"/>
  <cols>
    <col min="1" max="1" width="9.7109375" style="1" customWidth="1"/>
    <col min="2" max="2" width="70.85546875" style="1" customWidth="1"/>
    <col min="3" max="3" width="16.5703125" style="1" customWidth="1"/>
    <col min="4" max="4" width="15.7109375" style="1" customWidth="1"/>
    <col min="5" max="5" width="14.7109375" style="1" customWidth="1"/>
    <col min="6" max="6" width="12.42578125" style="1" customWidth="1"/>
    <col min="7" max="7" width="12" style="1" customWidth="1"/>
    <col min="8" max="8" width="13.5703125" style="1" customWidth="1"/>
    <col min="9" max="16384" width="9.140625" style="1"/>
  </cols>
  <sheetData>
    <row r="1" spans="1:5" x14ac:dyDescent="0.25">
      <c r="A1" s="101" t="s">
        <v>94</v>
      </c>
      <c r="B1" s="101"/>
      <c r="C1" s="101"/>
      <c r="D1" s="54"/>
    </row>
    <row r="2" spans="1:5" x14ac:dyDescent="0.25">
      <c r="A2" s="102" t="s">
        <v>95</v>
      </c>
      <c r="B2" s="102"/>
      <c r="C2" s="102"/>
      <c r="D2" s="55"/>
    </row>
    <row r="3" spans="1:5" x14ac:dyDescent="0.25">
      <c r="A3" s="102" t="s">
        <v>113</v>
      </c>
      <c r="B3" s="102"/>
      <c r="C3" s="102"/>
      <c r="D3" s="55"/>
    </row>
    <row r="4" spans="1:5" x14ac:dyDescent="0.25">
      <c r="A4" s="101" t="s">
        <v>96</v>
      </c>
      <c r="B4" s="101"/>
      <c r="C4" s="101"/>
      <c r="D4" s="54"/>
    </row>
    <row r="5" spans="1:5" x14ac:dyDescent="0.25">
      <c r="A5" s="103"/>
      <c r="B5" s="103"/>
      <c r="C5" s="103"/>
    </row>
    <row r="6" spans="1:5" x14ac:dyDescent="0.25">
      <c r="A6" s="55"/>
      <c r="B6" s="56" t="s">
        <v>97</v>
      </c>
      <c r="C6" s="57">
        <f>'1кв'!B55</f>
        <v>108448.58</v>
      </c>
      <c r="D6" s="58"/>
    </row>
    <row r="7" spans="1:5" x14ac:dyDescent="0.25">
      <c r="A7" s="59" t="s">
        <v>98</v>
      </c>
      <c r="B7" s="56" t="s">
        <v>121</v>
      </c>
      <c r="C7" s="57"/>
      <c r="D7" s="58"/>
    </row>
    <row r="8" spans="1:5" x14ac:dyDescent="0.25">
      <c r="A8" s="55"/>
      <c r="B8" s="60" t="s">
        <v>99</v>
      </c>
      <c r="C8" s="57"/>
      <c r="D8" s="58"/>
    </row>
    <row r="9" spans="1:5" x14ac:dyDescent="0.25">
      <c r="A9" s="55"/>
      <c r="B9" s="61" t="s">
        <v>122</v>
      </c>
      <c r="C9" s="57"/>
      <c r="D9" s="58"/>
    </row>
    <row r="10" spans="1:5" x14ac:dyDescent="0.25">
      <c r="A10" s="55"/>
      <c r="B10" s="61" t="s">
        <v>123</v>
      </c>
      <c r="C10" s="57"/>
      <c r="D10" s="58"/>
    </row>
    <row r="11" spans="1:5" x14ac:dyDescent="0.25">
      <c r="A11" s="55"/>
      <c r="B11" s="61" t="s">
        <v>124</v>
      </c>
      <c r="C11" s="57"/>
      <c r="D11" s="58"/>
    </row>
    <row r="12" spans="1:5" x14ac:dyDescent="0.25">
      <c r="A12" s="55"/>
      <c r="B12" s="61" t="s">
        <v>125</v>
      </c>
      <c r="C12" s="57"/>
      <c r="D12" s="58"/>
    </row>
    <row r="13" spans="1:5" x14ac:dyDescent="0.25">
      <c r="B13" s="62" t="s">
        <v>100</v>
      </c>
      <c r="C13" s="63">
        <f>'1кв'!B57+'2кв'!B53+'3кв'!B48+'4кв'!B49</f>
        <v>1695925.25</v>
      </c>
      <c r="D13" s="64"/>
      <c r="E13" s="65"/>
    </row>
    <row r="14" spans="1:5" x14ac:dyDescent="0.25">
      <c r="A14" s="66"/>
      <c r="B14" s="62" t="s">
        <v>101</v>
      </c>
      <c r="C14" s="67">
        <f>SUM(C13:C13)</f>
        <v>1695925.25</v>
      </c>
      <c r="D14" s="58"/>
    </row>
    <row r="15" spans="1:5" x14ac:dyDescent="0.25">
      <c r="B15" s="100"/>
      <c r="C15" s="100"/>
      <c r="D15" s="68"/>
    </row>
    <row r="16" spans="1:5" ht="17.25" customHeight="1" x14ac:dyDescent="0.25">
      <c r="A16" s="69" t="s">
        <v>102</v>
      </c>
      <c r="B16" s="33" t="s">
        <v>41</v>
      </c>
      <c r="C16" s="63">
        <f>'1кв'!E20+'2кв'!E20+'3кв'!E20+'4кв'!E20</f>
        <v>1004164.9380000001</v>
      </c>
      <c r="D16" s="68"/>
    </row>
    <row r="17" spans="1:7" x14ac:dyDescent="0.25">
      <c r="A17" s="69"/>
      <c r="B17" s="7" t="s">
        <v>36</v>
      </c>
      <c r="C17" s="63">
        <f>'1кв'!E21+'2кв'!E21+'3кв'!E21+'4кв'!E21</f>
        <v>345094.72799999994</v>
      </c>
      <c r="D17" s="68"/>
    </row>
    <row r="18" spans="1:7" ht="15" customHeight="1" x14ac:dyDescent="0.25">
      <c r="A18" s="69"/>
      <c r="B18" s="70" t="s">
        <v>103</v>
      </c>
      <c r="C18" s="63">
        <f>'1кв'!E22+'2кв'!E22+'3кв'!E22+'4кв'!E22</f>
        <v>4357.08</v>
      </c>
      <c r="D18" s="68"/>
    </row>
    <row r="19" spans="1:7" x14ac:dyDescent="0.25">
      <c r="A19" s="69"/>
      <c r="B19" s="61" t="s">
        <v>44</v>
      </c>
      <c r="C19" s="63">
        <f>'1кв'!E23+'2кв'!E23+'3кв'!E23+'4кв'!E23</f>
        <v>54806.420000000006</v>
      </c>
      <c r="D19" s="68"/>
    </row>
    <row r="20" spans="1:7" x14ac:dyDescent="0.25">
      <c r="A20" s="69"/>
      <c r="B20" s="61" t="s">
        <v>42</v>
      </c>
      <c r="C20" s="63">
        <f>'1кв'!E24+'2кв'!E24+'3кв'!E24+'4кв'!E24</f>
        <v>82919.23000000001</v>
      </c>
      <c r="D20" s="68"/>
    </row>
    <row r="21" spans="1:7" x14ac:dyDescent="0.25">
      <c r="A21" s="69"/>
      <c r="B21" s="61" t="s">
        <v>45</v>
      </c>
      <c r="C21" s="63">
        <f>'1кв'!E25+'2кв'!E25+'3кв'!E25+'4кв'!E25</f>
        <v>16349.47</v>
      </c>
      <c r="D21" s="68"/>
    </row>
    <row r="22" spans="1:7" x14ac:dyDescent="0.25">
      <c r="B22" s="61" t="s">
        <v>43</v>
      </c>
      <c r="C22" s="63">
        <f>'1кв'!E26+'2кв'!E26+'3кв'!E26+'4кв'!E26</f>
        <v>0</v>
      </c>
      <c r="D22" s="68"/>
      <c r="E22" s="65"/>
    </row>
    <row r="23" spans="1:7" x14ac:dyDescent="0.25">
      <c r="B23" s="71" t="s">
        <v>104</v>
      </c>
      <c r="C23" s="63">
        <f>'1кв'!E27+'2кв'!E27+'3кв'!E27+'4кв'!E27</f>
        <v>48530.31</v>
      </c>
      <c r="D23" s="68"/>
      <c r="E23" s="65"/>
    </row>
    <row r="24" spans="1:7" x14ac:dyDescent="0.25">
      <c r="A24" s="69"/>
      <c r="B24" s="72" t="s">
        <v>126</v>
      </c>
      <c r="C24" s="73">
        <f>'1кв'!E32+'1кв'!E33+'1кв'!E34+'1кв'!E35+'2кв'!E28+'2кв'!E29+'2кв'!E30+'2кв'!E31+'2кв'!E32+'2кв'!E33+'3кв'!E28+13*333.76</f>
        <v>113177.47999999998</v>
      </c>
      <c r="D24" s="68"/>
    </row>
    <row r="25" spans="1:7" x14ac:dyDescent="0.25">
      <c r="A25" s="69"/>
      <c r="B25" s="60" t="s">
        <v>105</v>
      </c>
      <c r="C25" s="73">
        <f>SUM(C27:C33)</f>
        <v>250543.89</v>
      </c>
      <c r="D25" s="68"/>
    </row>
    <row r="26" spans="1:7" x14ac:dyDescent="0.25">
      <c r="A26" s="69"/>
      <c r="B26" s="60" t="s">
        <v>99</v>
      </c>
      <c r="C26" s="73"/>
      <c r="D26" s="68"/>
      <c r="G26" s="65"/>
    </row>
    <row r="27" spans="1:7" x14ac:dyDescent="0.25">
      <c r="A27" s="69"/>
      <c r="B27" s="26" t="s">
        <v>57</v>
      </c>
      <c r="C27" s="74">
        <f>'1кв'!E28</f>
        <v>81000</v>
      </c>
      <c r="D27" s="68"/>
    </row>
    <row r="28" spans="1:7" x14ac:dyDescent="0.25">
      <c r="A28" s="69"/>
      <c r="B28" s="26" t="s">
        <v>52</v>
      </c>
      <c r="C28" s="74">
        <f>'1кв'!E29</f>
        <v>50439.13</v>
      </c>
      <c r="D28" s="68"/>
    </row>
    <row r="29" spans="1:7" x14ac:dyDescent="0.25">
      <c r="A29" s="69"/>
      <c r="B29" s="26" t="s">
        <v>53</v>
      </c>
      <c r="C29" s="74">
        <f>'1кв'!E30</f>
        <v>45142.6</v>
      </c>
      <c r="D29" s="68"/>
    </row>
    <row r="30" spans="1:7" x14ac:dyDescent="0.25">
      <c r="A30" s="69"/>
      <c r="B30" s="26" t="s">
        <v>54</v>
      </c>
      <c r="C30" s="74">
        <f>'1кв'!E31</f>
        <v>9486.07</v>
      </c>
      <c r="D30" s="68"/>
    </row>
    <row r="31" spans="1:7" x14ac:dyDescent="0.25">
      <c r="A31" s="69"/>
      <c r="B31" s="26" t="s">
        <v>63</v>
      </c>
      <c r="C31" s="74">
        <f>'1кв'!E36</f>
        <v>12440.78</v>
      </c>
      <c r="D31" s="68"/>
    </row>
    <row r="32" spans="1:7" x14ac:dyDescent="0.25">
      <c r="A32" s="69"/>
      <c r="B32" s="26" t="s">
        <v>65</v>
      </c>
      <c r="C32" s="74">
        <f>'1кв'!E37</f>
        <v>28575.31</v>
      </c>
      <c r="D32" s="68"/>
    </row>
    <row r="33" spans="1:5" x14ac:dyDescent="0.25">
      <c r="A33" s="69"/>
      <c r="B33" s="26" t="s">
        <v>132</v>
      </c>
      <c r="C33" s="74">
        <f>'3кв'!E29</f>
        <v>23460</v>
      </c>
      <c r="D33" s="68"/>
    </row>
    <row r="34" spans="1:5" x14ac:dyDescent="0.25">
      <c r="A34" s="69"/>
      <c r="B34" s="26"/>
      <c r="C34" s="74"/>
      <c r="D34" s="68"/>
    </row>
    <row r="35" spans="1:5" x14ac:dyDescent="0.25">
      <c r="B35" s="75" t="s">
        <v>106</v>
      </c>
      <c r="C35" s="76">
        <f>SUM(C16:C25)</f>
        <v>1919943.5460000001</v>
      </c>
      <c r="D35" s="68"/>
      <c r="E35" s="65"/>
    </row>
    <row r="36" spans="1:5" x14ac:dyDescent="0.25">
      <c r="B36" s="75" t="s">
        <v>112</v>
      </c>
      <c r="C36" s="77">
        <f>C6+C14-C35</f>
        <v>-115569.71600000001</v>
      </c>
      <c r="D36" s="68"/>
    </row>
    <row r="37" spans="1:5" x14ac:dyDescent="0.25">
      <c r="B37" s="59"/>
      <c r="C37" s="59"/>
      <c r="D37" s="68"/>
    </row>
    <row r="38" spans="1:5" x14ac:dyDescent="0.25">
      <c r="A38" s="1" t="s">
        <v>131</v>
      </c>
      <c r="B38" s="78" t="s">
        <v>107</v>
      </c>
      <c r="C38" s="78"/>
      <c r="D38" s="68"/>
    </row>
    <row r="39" spans="1:5" x14ac:dyDescent="0.25">
      <c r="B39" s="78" t="s">
        <v>108</v>
      </c>
      <c r="C39" s="79">
        <v>182191.82</v>
      </c>
      <c r="D39" s="68"/>
    </row>
    <row r="40" spans="1:5" x14ac:dyDescent="0.25">
      <c r="B40" s="80" t="s">
        <v>127</v>
      </c>
      <c r="C40" s="81">
        <v>175940.18</v>
      </c>
      <c r="D40" s="68"/>
    </row>
    <row r="41" spans="1:5" x14ac:dyDescent="0.25">
      <c r="B41" s="78" t="s">
        <v>109</v>
      </c>
      <c r="C41" s="82">
        <f>C40-C39</f>
        <v>-6251.640000000014</v>
      </c>
      <c r="D41" s="68"/>
    </row>
    <row r="42" spans="1:5" x14ac:dyDescent="0.25">
      <c r="B42" s="59"/>
      <c r="C42" s="59"/>
      <c r="D42" s="68"/>
    </row>
    <row r="43" spans="1:5" x14ac:dyDescent="0.25">
      <c r="A43" s="1" t="s">
        <v>110</v>
      </c>
      <c r="B43" s="59" t="s">
        <v>128</v>
      </c>
      <c r="C43" s="59"/>
      <c r="D43" s="68"/>
    </row>
    <row r="44" spans="1:5" x14ac:dyDescent="0.25">
      <c r="B44" s="59" t="s">
        <v>129</v>
      </c>
      <c r="C44" s="59"/>
      <c r="D44" s="68"/>
    </row>
    <row r="45" spans="1:5" x14ac:dyDescent="0.25">
      <c r="B45" s="59" t="s">
        <v>130</v>
      </c>
      <c r="C45" s="59"/>
      <c r="D45" s="68"/>
    </row>
    <row r="46" spans="1:5" s="2" customFormat="1" x14ac:dyDescent="0.25">
      <c r="A46" s="1"/>
      <c r="B46" s="78" t="s">
        <v>111</v>
      </c>
      <c r="C46" s="59"/>
      <c r="D46" s="83"/>
    </row>
    <row r="47" spans="1:5" x14ac:dyDescent="0.25">
      <c r="B47" s="59"/>
      <c r="C47" s="59"/>
      <c r="D47" s="68"/>
    </row>
    <row r="48" spans="1:5" x14ac:dyDescent="0.25">
      <c r="B48" s="59"/>
      <c r="C48" s="59"/>
      <c r="D48" s="68"/>
    </row>
  </sheetData>
  <mergeCells count="6">
    <mergeCell ref="B15:C15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2026-03-01T07:00:57Z</dcterms:modified>
</cp:coreProperties>
</file>