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19410" windowHeight="11010" activeTab="4"/>
  </bookViews>
  <sheets>
    <sheet name="1кв" sheetId="18" r:id="rId1"/>
    <sheet name="2кв" sheetId="19" r:id="rId2"/>
    <sheet name="3кв" sheetId="20" r:id="rId3"/>
    <sheet name="4кв" sheetId="21" r:id="rId4"/>
    <sheet name="отчет" sheetId="22" r:id="rId5"/>
  </sheets>
  <definedNames>
    <definedName name="_xlnm.Print_Area" localSheetId="0">'1кв'!$A$1:$E$57</definedName>
    <definedName name="_xlnm.Print_Area" localSheetId="1">'2кв'!$A$1:$E$59</definedName>
    <definedName name="_xlnm.Print_Area" localSheetId="2">'3кв'!$A$1:$E$60</definedName>
    <definedName name="_xlnm.Print_Area" localSheetId="3">'4кв'!$A$1:$E$59</definedName>
    <definedName name="_xlnm.Print_Area" localSheetId="4">отчет!$A$1:$C$47</definedName>
  </definedNames>
  <calcPr calcId="145621"/>
</workbook>
</file>

<file path=xl/calcChain.xml><?xml version="1.0" encoding="utf-8"?>
<calcChain xmlns="http://schemas.openxmlformats.org/spreadsheetml/2006/main">
  <c r="C40" i="22" l="1"/>
  <c r="C28" i="22" l="1"/>
  <c r="D34" i="22"/>
  <c r="C23" i="22"/>
  <c r="E35" i="21"/>
  <c r="E36" i="20"/>
  <c r="E35" i="19"/>
  <c r="C30" i="22"/>
  <c r="C31" i="22" s="1"/>
  <c r="C29" i="22"/>
  <c r="C25" i="22"/>
  <c r="C26" i="22"/>
  <c r="C27" i="22"/>
  <c r="C24" i="22"/>
  <c r="C22" i="22"/>
  <c r="C21" i="22"/>
  <c r="C20" i="22"/>
  <c r="C19" i="22"/>
  <c r="C16" i="22"/>
  <c r="C15" i="22"/>
  <c r="C14" i="22"/>
  <c r="B54" i="21"/>
  <c r="C13" i="22" s="1"/>
  <c r="C6" i="22"/>
  <c r="C17" i="22" l="1"/>
  <c r="C34" i="22"/>
  <c r="E34" i="22" s="1"/>
  <c r="E32" i="21"/>
  <c r="B57" i="21"/>
  <c r="B56" i="21"/>
  <c r="E25" i="21"/>
  <c r="E23" i="21"/>
  <c r="E22" i="21"/>
  <c r="C35" i="22" l="1"/>
  <c r="B58" i="21"/>
  <c r="E23" i="20"/>
  <c r="E24" i="20"/>
  <c r="B58" i="20" l="1"/>
  <c r="B57" i="20"/>
  <c r="E26" i="20"/>
  <c r="E22" i="20"/>
  <c r="B59" i="20" l="1"/>
  <c r="E30" i="19"/>
  <c r="E23" i="19"/>
  <c r="B54" i="19"/>
  <c r="B52" i="19" l="1"/>
  <c r="E31" i="19"/>
  <c r="E32" i="19"/>
  <c r="E33" i="19"/>
  <c r="E34" i="19"/>
  <c r="B57" i="19"/>
  <c r="B56" i="19"/>
  <c r="E25" i="19"/>
  <c r="E22" i="19"/>
  <c r="B58" i="19" l="1"/>
  <c r="B59" i="19" s="1"/>
  <c r="B53" i="20" s="1"/>
  <c r="B60" i="20" s="1"/>
  <c r="B52" i="21" s="1"/>
  <c r="B59" i="21" s="1"/>
  <c r="E33" i="18"/>
  <c r="E22" i="18"/>
  <c r="E31" i="18" l="1"/>
  <c r="B55" i="18"/>
  <c r="B54" i="18"/>
  <c r="E32" i="18"/>
  <c r="E25" i="18"/>
  <c r="E23" i="18"/>
  <c r="B56" i="18" l="1"/>
  <c r="B57" i="18" l="1"/>
</calcChain>
</file>

<file path=xl/sharedStrings.xml><?xml version="1.0" encoding="utf-8"?>
<sst xmlns="http://schemas.openxmlformats.org/spreadsheetml/2006/main" count="381" uniqueCount="132">
  <si>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</si>
  <si>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</si>
  <si>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</si>
  <si>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</si>
  <si>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</si>
  <si>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</si>
  <si>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</si>
  <si>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</si>
  <si>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</si>
  <si>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</si>
  <si>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</si>
  <si>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</si>
  <si>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</si>
  <si>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</si>
  <si>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</si>
  <si>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</si>
  <si>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</si>
  <si>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</si>
  <si>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</si>
  <si>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</si>
  <si>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</si>
  <si>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</si>
  <si>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</si>
  <si>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</si>
  <si>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</si>
  <si>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</si>
  <si>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</si>
  <si>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</si>
  <si>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</si>
  <si>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</si>
  <si>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 xml:space="preserve">Итого остаток на конец квартала </t>
  </si>
  <si>
    <t>г. Россошь, ул. Фурманова, д. 16</t>
  </si>
  <si>
    <t>Общая площадь квартир - 4232,8</t>
  </si>
  <si>
    <t>Работы по содержанию и тек. ремонту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</si>
  <si>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№85  от   09.01.2017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</si>
  <si>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Фурманова</t>
    </r>
  </si>
  <si>
    <t>ч/час</t>
  </si>
  <si>
    <t xml:space="preserve">в т.ч. Оплачено </t>
  </si>
  <si>
    <t>1 квартал</t>
  </si>
  <si>
    <t>нежилые помещения ООО ТИССА</t>
  </si>
  <si>
    <t>определена приложением № 9 к договору №9 от 01.04.2015 г.</t>
  </si>
  <si>
    <t>Услуги по дератизации и дезинфекции</t>
  </si>
  <si>
    <t xml:space="preserve">Расходы по управлению МКД </t>
  </si>
  <si>
    <t>Остаток на начало квартала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</si>
  <si>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Маснева Олега Павловича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</si>
  <si>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№45 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№____ от __________20___.</t>
    </r>
  </si>
  <si>
    <t>Заказчик - Собственники МКД, в лице председателя совета МКД Маснев О.П.</t>
  </si>
  <si>
    <t>Интернет Ростелеком</t>
  </si>
  <si>
    <t xml:space="preserve">Услуги по содержанию многоквартирного дома </t>
  </si>
  <si>
    <t xml:space="preserve">По заявке собственников 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</si>
  <si>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</si>
  <si>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</si>
  <si>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 xml:space="preserve">Стоимость материалов </t>
  </si>
  <si>
    <t>за 1 квартал 2021 года</t>
  </si>
  <si>
    <t>"31" 03  2021 г.</t>
  </si>
  <si>
    <t>замена кранов на полотенцесушителе кв.35</t>
  </si>
  <si>
    <t>установка фильтров на кран кв.9</t>
  </si>
  <si>
    <t>февраль</t>
  </si>
  <si>
    <t>март</t>
  </si>
  <si>
    <t>горячая вода на СОИ</t>
  </si>
  <si>
    <t>холодная вода на СОИ</t>
  </si>
  <si>
    <t>электроэнергия на СОИ</t>
  </si>
  <si>
    <t>водоотведение на СОИ</t>
  </si>
  <si>
    <t xml:space="preserve">           2. Всего за период с "01" 01 2021 г. по "31" 03 2021 г. выполнено работ (оказано услуг) на общую сумму двести четыре тысячи четыреста восемьдесят восемь рублей 58 копеек</t>
  </si>
  <si>
    <t>Предъявлено населению 201802,5</t>
  </si>
  <si>
    <t>за 2 квартал 2021 года</t>
  </si>
  <si>
    <t>"30" 06 2021 г.</t>
  </si>
  <si>
    <t>2 квартал</t>
  </si>
  <si>
    <t>замена стояков ГВС кв.31,43,33,36</t>
  </si>
  <si>
    <t>замена участков стояков ГВС по подвалу</t>
  </si>
  <si>
    <t>ремонт поливочного крана</t>
  </si>
  <si>
    <t>май</t>
  </si>
  <si>
    <t>июнь</t>
  </si>
  <si>
    <t>перенос поливочного крана</t>
  </si>
  <si>
    <t xml:space="preserve">           2. Всего за период с "01" 04 2021 г. по "30" 06 2021 г. выполнено работ (оказано услуг) на общую сумму двести девять тысяч четыреста восемьдесят девять рублей 13 копеек</t>
  </si>
  <si>
    <t>Обработка подъездов хлорсодержащими растворами опрыскивание 1 раз в неделю (май, июнь -1 раз в 2 недели)</t>
  </si>
  <si>
    <t>Корректировка по услуге санитарное содержание придомовой территории и мест общего пользования (некачественное предоставление услуги в размере 67% за август 2021)</t>
  </si>
  <si>
    <t>август</t>
  </si>
  <si>
    <t>за 3 квартал 2021 года</t>
  </si>
  <si>
    <t xml:space="preserve">Обработка подъездов хлорсодержащими растворами опрыскивание 1 раз в неделю </t>
  </si>
  <si>
    <t>определена приложением № 9 к договору</t>
  </si>
  <si>
    <t>3 квартал</t>
  </si>
  <si>
    <t>замена стояка ГВС (кв.18,21,24,27,30)</t>
  </si>
  <si>
    <t>сентябрь</t>
  </si>
  <si>
    <t>ХВС (полив)</t>
  </si>
  <si>
    <t>Предъявлено населению 216659,28</t>
  </si>
  <si>
    <t>"30" 09 2021 г.</t>
  </si>
  <si>
    <t xml:space="preserve">           2. Всего за период  "01" 07 2021 г. по "30" 09 2021 г. выполнено работ (оказано услуг) на общую сумму двести одна тысяча триста пятьдесят три рубля 53 копейки</t>
  </si>
  <si>
    <t>за 4 квартал 2021 года</t>
  </si>
  <si>
    <t>"31" 12  2021 г.</t>
  </si>
  <si>
    <t>4 квартал</t>
  </si>
  <si>
    <t>декабрь</t>
  </si>
  <si>
    <t>Прочистка КНС</t>
  </si>
  <si>
    <t>поверка ОПУ ХВС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</si>
  <si>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</si>
  <si>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</si>
  <si>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</si>
  <si>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</si>
  <si>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</si>
  <si>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</si>
  <si>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ТТК</t>
  </si>
  <si>
    <t>Итого доходов:</t>
  </si>
  <si>
    <t>Расходы:</t>
  </si>
  <si>
    <t>Обработка подъездов хлорсодержащими растворами опрыскивание 1 раз в неделю</t>
  </si>
  <si>
    <t>работы по договору, всего</t>
  </si>
  <si>
    <t>в том числе:</t>
  </si>
  <si>
    <t>Итого расходов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</si>
  <si>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</si>
  <si>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</si>
  <si>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</si>
  <si>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</si>
  <si>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</si>
  <si>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</si>
  <si>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 xml:space="preserve">           2. Всего за период с "01" 10 2021 г. по "31" 12 2021 г. выполнено работ (оказано услуг) на общую сумму двести тридцать семь тысяч девять рублей 29 копеек</t>
  </si>
  <si>
    <t>Предъявлено населению 235149,08</t>
  </si>
  <si>
    <t>по ж.д. ул.Фурманова, д.16</t>
  </si>
  <si>
    <t>Начислено всего 853486,83</t>
  </si>
  <si>
    <t>Оплачено за размещение оборудования в МОП интернет Квант-телеком</t>
  </si>
  <si>
    <t>Оплачено по нежилым помещениям ООО "Тисса"</t>
  </si>
  <si>
    <t>Непредвиденные работы 52 ч/ч</t>
  </si>
  <si>
    <t>*Поверка ОПУ ХВС</t>
  </si>
  <si>
    <t>Замена стояков ГВС 5шт (целевое финансирование)</t>
  </si>
  <si>
    <t>* холодная вода на СОИ -6225,09</t>
  </si>
  <si>
    <t>* горячая вода на СОИ -40021,47</t>
  </si>
  <si>
    <t>* электроэнергия на СОИ-43979,65</t>
  </si>
  <si>
    <t>* водоотведение на СОИ- 20474,39</t>
  </si>
  <si>
    <t>Остаток средств на 01.01.2022</t>
  </si>
  <si>
    <t>замена стояков ГВС 4шт (смета)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</si>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</sst>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6" fontId="18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13" fillId="0" borderId="1" xfId="0" applyFont="1" applyBorder="1" applyAlignme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1" xfId="0" applyFont="1" applyBorder="1" applyAlignment="1">
      <alignment horizontal="right"/>
    </xf>
    <xf numFmtId="0" fontId="13" fillId="0" borderId="0" xfId="0" applyFont="1" applyAlignment="1">
      <alignment wrapText="1"/>
    </xf>
    <xf numFmtId="0" fontId="13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2" fontId="4" fillId="2" borderId="1" xfId="1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6" fillId="0" borderId="0" xfId="0" applyFont="1" applyAlignme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3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13" fillId="0" borderId="4" xfId="0" applyFont="1" applyBorder="1"/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39" fontId="4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13" fillId="0" borderId="1" xfId="0" applyFont="1" applyBorder="1"/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31" zoomScaleNormal="100" zoomScaleSheetLayoutView="100" workbookViewId="0">
      <selection activeCell="E30" sqref="E30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3.8554687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38.25" customHeight="1" x14ac:dyDescent="0.25">
      <c r="A2" s="68" t="s">
        <v>12</v>
      </c>
      <c r="B2" s="69"/>
      <c r="C2" s="69"/>
      <c r="D2" s="69"/>
      <c r="E2" s="69"/>
    </row>
    <row r="3" spans="1:5" x14ac:dyDescent="0.25">
      <c r="A3" s="70" t="s">
        <v>53</v>
      </c>
      <c r="B3" s="70"/>
      <c r="C3" s="70"/>
      <c r="D3" s="70"/>
      <c r="E3" s="70"/>
    </row>
    <row r="4" spans="1:5" s="1" customFormat="1" ht="15.6" customHeight="1" x14ac:dyDescent="0.25">
      <c r="A4" s="26" t="s">
        <v>13</v>
      </c>
      <c r="B4" s="4"/>
      <c r="C4" s="4"/>
      <c r="D4" s="71" t="s">
        <v>54</v>
      </c>
      <c r="E4" s="71"/>
    </row>
    <row r="5" spans="1:5" x14ac:dyDescent="0.25">
      <c r="A5" s="24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66" t="s">
        <v>31</v>
      </c>
      <c r="B7" s="66"/>
      <c r="C7" s="66"/>
      <c r="D7" s="66"/>
      <c r="E7" s="66"/>
    </row>
    <row r="8" spans="1:5" ht="15.75" customHeight="1" x14ac:dyDescent="0.25">
      <c r="A8" s="74" t="s">
        <v>1</v>
      </c>
      <c r="B8" s="74"/>
      <c r="C8" s="74"/>
      <c r="D8" s="74"/>
      <c r="E8" s="74"/>
    </row>
    <row r="9" spans="1:5" ht="13.9" customHeight="1" x14ac:dyDescent="0.25">
      <c r="A9" s="75" t="s">
        <v>44</v>
      </c>
      <c r="B9" s="75"/>
      <c r="C9" s="75"/>
      <c r="D9" s="75"/>
      <c r="E9" s="75"/>
    </row>
    <row r="10" spans="1:5" ht="26.25" customHeight="1" x14ac:dyDescent="0.25">
      <c r="A10" s="76" t="s">
        <v>14</v>
      </c>
      <c r="B10" s="77"/>
      <c r="C10" s="77"/>
      <c r="D10" s="77"/>
      <c r="E10" s="77"/>
    </row>
    <row r="11" spans="1:5" ht="30.75" customHeight="1" x14ac:dyDescent="0.25">
      <c r="A11" s="72" t="s">
        <v>45</v>
      </c>
      <c r="B11" s="72"/>
      <c r="C11" s="72"/>
      <c r="D11" s="72"/>
      <c r="E11" s="72"/>
    </row>
    <row r="12" spans="1:5" ht="14.25" customHeight="1" x14ac:dyDescent="0.25">
      <c r="A12" s="74" t="s">
        <v>15</v>
      </c>
      <c r="B12" s="78"/>
      <c r="C12" s="78"/>
      <c r="D12" s="78"/>
      <c r="E12" s="78"/>
    </row>
    <row r="13" spans="1:5" x14ac:dyDescent="0.25">
      <c r="A13" s="72" t="s">
        <v>22</v>
      </c>
      <c r="B13" s="72"/>
      <c r="C13" s="72"/>
      <c r="D13" s="72"/>
      <c r="E13" s="72"/>
    </row>
    <row r="14" spans="1:5" ht="21" customHeight="1" x14ac:dyDescent="0.25">
      <c r="A14" s="74" t="s">
        <v>2</v>
      </c>
      <c r="B14" s="78"/>
      <c r="C14" s="78"/>
      <c r="D14" s="78"/>
      <c r="E14" s="78"/>
    </row>
    <row r="15" spans="1:5" ht="14.25" customHeight="1" x14ac:dyDescent="0.25">
      <c r="A15" s="72" t="s">
        <v>23</v>
      </c>
      <c r="B15" s="72"/>
      <c r="C15" s="72"/>
      <c r="D15" s="72"/>
      <c r="E15" s="72"/>
    </row>
    <row r="16" spans="1:5" x14ac:dyDescent="0.25">
      <c r="A16" s="74" t="s">
        <v>16</v>
      </c>
      <c r="B16" s="78"/>
      <c r="C16" s="78"/>
      <c r="D16" s="78"/>
      <c r="E16" s="78"/>
    </row>
    <row r="17" spans="1:7" ht="32.25" customHeight="1" x14ac:dyDescent="0.25">
      <c r="A17" s="72" t="s">
        <v>17</v>
      </c>
      <c r="B17" s="72"/>
      <c r="C17" s="72"/>
      <c r="D17" s="72"/>
      <c r="E17" s="72"/>
    </row>
    <row r="18" spans="1:7" ht="64.5" customHeight="1" x14ac:dyDescent="0.25">
      <c r="A18" s="72" t="s">
        <v>34</v>
      </c>
      <c r="B18" s="72"/>
      <c r="C18" s="72"/>
      <c r="D18" s="72"/>
      <c r="E18" s="72"/>
    </row>
    <row r="19" spans="1:7" ht="36.75" customHeight="1" x14ac:dyDescent="0.25">
      <c r="A19" s="73" t="s">
        <v>35</v>
      </c>
      <c r="B19" s="73"/>
      <c r="C19" s="73"/>
      <c r="D19" s="73"/>
      <c r="E19" s="73"/>
    </row>
    <row r="20" spans="1:7" x14ac:dyDescent="0.25">
      <c r="A20" s="73"/>
      <c r="B20" s="73"/>
      <c r="C20" s="73"/>
      <c r="D20" s="73"/>
      <c r="E20" s="73"/>
      <c r="F20" s="2">
        <v>3159.4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21" t="s">
        <v>48</v>
      </c>
      <c r="B22" s="8" t="s">
        <v>40</v>
      </c>
      <c r="C22" s="3" t="s">
        <v>4</v>
      </c>
      <c r="D22" s="3">
        <v>13.2</v>
      </c>
      <c r="E22" s="7">
        <f>D22*F20*G20</f>
        <v>125112.24</v>
      </c>
    </row>
    <row r="23" spans="1:7" ht="75" x14ac:dyDescent="0.25">
      <c r="A23" s="6" t="s">
        <v>51</v>
      </c>
      <c r="B23" s="8" t="s">
        <v>38</v>
      </c>
      <c r="C23" s="3" t="s">
        <v>4</v>
      </c>
      <c r="D23" s="3"/>
      <c r="E23" s="7">
        <f>1682.64*3</f>
        <v>5047.92</v>
      </c>
    </row>
    <row r="24" spans="1:7" ht="30" x14ac:dyDescent="0.25">
      <c r="A24" s="6" t="s">
        <v>41</v>
      </c>
      <c r="B24" s="8" t="s">
        <v>49</v>
      </c>
      <c r="C24" s="3" t="s">
        <v>4</v>
      </c>
      <c r="D24" s="3"/>
      <c r="E24" s="7">
        <v>0</v>
      </c>
    </row>
    <row r="25" spans="1:7" x14ac:dyDescent="0.25">
      <c r="A25" s="6" t="s">
        <v>42</v>
      </c>
      <c r="B25" s="8" t="s">
        <v>24</v>
      </c>
      <c r="C25" s="3" t="s">
        <v>4</v>
      </c>
      <c r="D25" s="3">
        <v>4.78</v>
      </c>
      <c r="E25" s="7">
        <f>D25*F20*G20</f>
        <v>45305.796000000002</v>
      </c>
    </row>
    <row r="26" spans="1:7" x14ac:dyDescent="0.25">
      <c r="A26" s="6" t="s">
        <v>59</v>
      </c>
      <c r="B26" s="8" t="s">
        <v>38</v>
      </c>
      <c r="C26" s="3" t="s">
        <v>26</v>
      </c>
      <c r="D26" s="3"/>
      <c r="E26" s="7">
        <v>8349.15</v>
      </c>
    </row>
    <row r="27" spans="1:7" x14ac:dyDescent="0.25">
      <c r="A27" s="6" t="s">
        <v>60</v>
      </c>
      <c r="B27" s="8" t="s">
        <v>38</v>
      </c>
      <c r="C27" s="3" t="s">
        <v>26</v>
      </c>
      <c r="D27" s="3"/>
      <c r="E27" s="7">
        <v>4621.59</v>
      </c>
    </row>
    <row r="28" spans="1:7" x14ac:dyDescent="0.25">
      <c r="A28" s="6" t="s">
        <v>61</v>
      </c>
      <c r="B28" s="8" t="s">
        <v>38</v>
      </c>
      <c r="C28" s="3" t="s">
        <v>26</v>
      </c>
      <c r="D28" s="3"/>
      <c r="E28" s="7">
        <v>7906.28</v>
      </c>
    </row>
    <row r="29" spans="1:7" x14ac:dyDescent="0.25">
      <c r="A29" s="6" t="s">
        <v>62</v>
      </c>
      <c r="B29" s="8" t="s">
        <v>38</v>
      </c>
      <c r="C29" s="3" t="s">
        <v>26</v>
      </c>
      <c r="D29" s="3"/>
      <c r="E29" s="7">
        <v>5173.5600000000004</v>
      </c>
    </row>
    <row r="30" spans="1:7" x14ac:dyDescent="0.25">
      <c r="A30" s="25" t="s">
        <v>52</v>
      </c>
      <c r="B30" s="8" t="s">
        <v>38</v>
      </c>
      <c r="C30" s="3" t="s">
        <v>26</v>
      </c>
      <c r="D30" s="3"/>
      <c r="E30" s="7">
        <v>1730.34</v>
      </c>
    </row>
    <row r="31" spans="1:7" ht="30" x14ac:dyDescent="0.25">
      <c r="A31" s="19" t="s">
        <v>55</v>
      </c>
      <c r="B31" s="20" t="s">
        <v>57</v>
      </c>
      <c r="C31" s="3" t="s">
        <v>36</v>
      </c>
      <c r="D31" s="27">
        <v>4</v>
      </c>
      <c r="E31" s="7">
        <f>D31*206.95</f>
        <v>827.8</v>
      </c>
    </row>
    <row r="32" spans="1:7" x14ac:dyDescent="0.25">
      <c r="A32" s="19" t="s">
        <v>56</v>
      </c>
      <c r="B32" s="20" t="s">
        <v>58</v>
      </c>
      <c r="C32" s="3" t="s">
        <v>36</v>
      </c>
      <c r="D32" s="27">
        <v>2</v>
      </c>
      <c r="E32" s="7">
        <f>D32*206.95</f>
        <v>413.9</v>
      </c>
    </row>
    <row r="33" spans="1:5" s="13" customFormat="1" ht="14.25" x14ac:dyDescent="0.2">
      <c r="A33" s="9" t="s">
        <v>25</v>
      </c>
      <c r="B33" s="10"/>
      <c r="C33" s="11"/>
      <c r="D33" s="11"/>
      <c r="E33" s="12">
        <f>SUM(E22:E32)</f>
        <v>204488.57599999997</v>
      </c>
    </row>
    <row r="35" spans="1:5" ht="30.75" customHeight="1" x14ac:dyDescent="0.25">
      <c r="A35" s="80" t="s">
        <v>63</v>
      </c>
      <c r="B35" s="80"/>
      <c r="C35" s="80"/>
      <c r="D35" s="80"/>
      <c r="E35" s="80"/>
    </row>
    <row r="36" spans="1:5" ht="30.75" customHeight="1" x14ac:dyDescent="0.25">
      <c r="A36" s="72" t="s">
        <v>21</v>
      </c>
      <c r="B36" s="72"/>
      <c r="C36" s="72"/>
      <c r="D36" s="72"/>
      <c r="E36" s="72"/>
    </row>
    <row r="37" spans="1:5" x14ac:dyDescent="0.25">
      <c r="A37" s="72" t="s">
        <v>20</v>
      </c>
      <c r="B37" s="72"/>
      <c r="C37" s="72"/>
      <c r="D37" s="72"/>
      <c r="E37" s="72"/>
    </row>
    <row r="38" spans="1:5" ht="32.25" customHeight="1" x14ac:dyDescent="0.25">
      <c r="A38" s="72" t="s">
        <v>27</v>
      </c>
      <c r="B38" s="72"/>
      <c r="C38" s="72"/>
      <c r="D38" s="72"/>
      <c r="E38" s="72"/>
    </row>
    <row r="39" spans="1:5" x14ac:dyDescent="0.25">
      <c r="A39" s="72" t="s">
        <v>18</v>
      </c>
      <c r="B39" s="72"/>
      <c r="C39" s="72"/>
      <c r="D39" s="72"/>
      <c r="E39" s="72"/>
    </row>
    <row r="40" spans="1:5" x14ac:dyDescent="0.25">
      <c r="A40" s="81" t="s">
        <v>5</v>
      </c>
      <c r="B40" s="81"/>
      <c r="C40" s="81"/>
      <c r="D40" s="81"/>
      <c r="E40" s="81"/>
    </row>
    <row r="41" spans="1:5" x14ac:dyDescent="0.25">
      <c r="A41" s="72" t="s">
        <v>18</v>
      </c>
      <c r="B41" s="72"/>
      <c r="C41" s="72"/>
      <c r="D41" s="72"/>
      <c r="E41" s="72"/>
    </row>
    <row r="42" spans="1:5" x14ac:dyDescent="0.25">
      <c r="A42" s="82" t="s">
        <v>28</v>
      </c>
      <c r="B42" s="82"/>
      <c r="C42" s="82"/>
      <c r="D42" s="82"/>
      <c r="E42" s="82"/>
    </row>
    <row r="43" spans="1:5" x14ac:dyDescent="0.25">
      <c r="B43" s="79" t="s">
        <v>19</v>
      </c>
      <c r="C43" s="79"/>
      <c r="D43" s="79"/>
      <c r="E43" s="5" t="s">
        <v>6</v>
      </c>
    </row>
    <row r="44" spans="1:5" x14ac:dyDescent="0.25">
      <c r="A44" s="23"/>
      <c r="B44" s="23"/>
      <c r="C44" s="23"/>
      <c r="D44" s="23"/>
      <c r="E44" s="23"/>
    </row>
    <row r="45" spans="1:5" x14ac:dyDescent="0.25">
      <c r="A45" s="82" t="s">
        <v>46</v>
      </c>
      <c r="B45" s="82"/>
      <c r="C45" s="82"/>
      <c r="D45" s="82"/>
      <c r="E45" s="82"/>
    </row>
    <row r="46" spans="1:5" x14ac:dyDescent="0.25">
      <c r="B46" s="79" t="s">
        <v>19</v>
      </c>
      <c r="C46" s="79"/>
      <c r="D46" s="79"/>
      <c r="E46" s="5" t="s">
        <v>6</v>
      </c>
    </row>
    <row r="48" spans="1:5" x14ac:dyDescent="0.25">
      <c r="A48" s="18" t="s">
        <v>32</v>
      </c>
    </row>
    <row r="49" spans="1:2" x14ac:dyDescent="0.25">
      <c r="A49" s="13" t="s">
        <v>29</v>
      </c>
    </row>
    <row r="50" spans="1:2" x14ac:dyDescent="0.25">
      <c r="A50" s="2" t="s">
        <v>43</v>
      </c>
      <c r="B50" s="14">
        <v>-19315.990000000002</v>
      </c>
    </row>
    <row r="51" spans="1:2" ht="15.75" x14ac:dyDescent="0.25">
      <c r="A51" s="15" t="s">
        <v>64</v>
      </c>
      <c r="B51" s="16"/>
    </row>
    <row r="52" spans="1:2" x14ac:dyDescent="0.25">
      <c r="A52" s="2" t="s">
        <v>37</v>
      </c>
      <c r="B52" s="16">
        <v>200024.23</v>
      </c>
    </row>
    <row r="53" spans="1:2" x14ac:dyDescent="0.25">
      <c r="A53" s="2" t="s">
        <v>39</v>
      </c>
      <c r="B53" s="16">
        <v>5684.81</v>
      </c>
    </row>
    <row r="54" spans="1:2" x14ac:dyDescent="0.25">
      <c r="A54" s="2" t="s">
        <v>47</v>
      </c>
      <c r="B54" s="16">
        <f>3*150</f>
        <v>450</v>
      </c>
    </row>
    <row r="55" spans="1:2" x14ac:dyDescent="0.25">
      <c r="A55" s="2" t="s">
        <v>50</v>
      </c>
      <c r="B55" s="16">
        <f>200*3</f>
        <v>600</v>
      </c>
    </row>
    <row r="56" spans="1:2" ht="12.6" customHeight="1" x14ac:dyDescent="0.25">
      <c r="A56" s="22" t="s">
        <v>33</v>
      </c>
      <c r="B56" s="16">
        <f>E33</f>
        <v>204488.57599999997</v>
      </c>
    </row>
    <row r="57" spans="1:2" x14ac:dyDescent="0.25">
      <c r="A57" s="17" t="s">
        <v>30</v>
      </c>
      <c r="B57" s="14">
        <f>B50+B52+B55+B53+B54-B56</f>
        <v>-17045.525999999954</v>
      </c>
    </row>
  </sheetData>
  <mergeCells count="30"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E42"/>
    <mergeCell ref="B43:D43"/>
    <mergeCell ref="A45:E45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9" zoomScaleNormal="100" zoomScaleSheetLayoutView="100" workbookViewId="0">
      <selection activeCell="E36" sqref="E36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3.8554687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38.25" customHeight="1" x14ac:dyDescent="0.25">
      <c r="A2" s="68" t="s">
        <v>12</v>
      </c>
      <c r="B2" s="69"/>
      <c r="C2" s="69"/>
      <c r="D2" s="69"/>
      <c r="E2" s="69"/>
    </row>
    <row r="3" spans="1:5" x14ac:dyDescent="0.25">
      <c r="A3" s="70" t="s">
        <v>65</v>
      </c>
      <c r="B3" s="70"/>
      <c r="C3" s="70"/>
      <c r="D3" s="70"/>
      <c r="E3" s="70"/>
    </row>
    <row r="4" spans="1:5" s="1" customFormat="1" ht="15.6" customHeight="1" x14ac:dyDescent="0.25">
      <c r="A4" s="26" t="s">
        <v>13</v>
      </c>
      <c r="B4" s="4"/>
      <c r="C4" s="4"/>
      <c r="D4" s="71" t="s">
        <v>66</v>
      </c>
      <c r="E4" s="71"/>
    </row>
    <row r="5" spans="1:5" x14ac:dyDescent="0.25">
      <c r="A5" s="30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66" t="s">
        <v>31</v>
      </c>
      <c r="B7" s="66"/>
      <c r="C7" s="66"/>
      <c r="D7" s="66"/>
      <c r="E7" s="66"/>
    </row>
    <row r="8" spans="1:5" ht="15.75" customHeight="1" x14ac:dyDescent="0.25">
      <c r="A8" s="74" t="s">
        <v>1</v>
      </c>
      <c r="B8" s="74"/>
      <c r="C8" s="74"/>
      <c r="D8" s="74"/>
      <c r="E8" s="74"/>
    </row>
    <row r="9" spans="1:5" ht="13.9" customHeight="1" x14ac:dyDescent="0.25">
      <c r="A9" s="75" t="s">
        <v>44</v>
      </c>
      <c r="B9" s="75"/>
      <c r="C9" s="75"/>
      <c r="D9" s="75"/>
      <c r="E9" s="75"/>
    </row>
    <row r="10" spans="1:5" ht="26.25" customHeight="1" x14ac:dyDescent="0.25">
      <c r="A10" s="76" t="s">
        <v>14</v>
      </c>
      <c r="B10" s="77"/>
      <c r="C10" s="77"/>
      <c r="D10" s="77"/>
      <c r="E10" s="77"/>
    </row>
    <row r="11" spans="1:5" ht="30.75" customHeight="1" x14ac:dyDescent="0.25">
      <c r="A11" s="72" t="s">
        <v>45</v>
      </c>
      <c r="B11" s="72"/>
      <c r="C11" s="72"/>
      <c r="D11" s="72"/>
      <c r="E11" s="72"/>
    </row>
    <row r="12" spans="1:5" ht="14.25" customHeight="1" x14ac:dyDescent="0.25">
      <c r="A12" s="74" t="s">
        <v>15</v>
      </c>
      <c r="B12" s="78"/>
      <c r="C12" s="78"/>
      <c r="D12" s="78"/>
      <c r="E12" s="78"/>
    </row>
    <row r="13" spans="1:5" x14ac:dyDescent="0.25">
      <c r="A13" s="72" t="s">
        <v>22</v>
      </c>
      <c r="B13" s="72"/>
      <c r="C13" s="72"/>
      <c r="D13" s="72"/>
      <c r="E13" s="72"/>
    </row>
    <row r="14" spans="1:5" ht="21" customHeight="1" x14ac:dyDescent="0.25">
      <c r="A14" s="74" t="s">
        <v>2</v>
      </c>
      <c r="B14" s="78"/>
      <c r="C14" s="78"/>
      <c r="D14" s="78"/>
      <c r="E14" s="78"/>
    </row>
    <row r="15" spans="1:5" ht="14.25" customHeight="1" x14ac:dyDescent="0.25">
      <c r="A15" s="72" t="s">
        <v>23</v>
      </c>
      <c r="B15" s="72"/>
      <c r="C15" s="72"/>
      <c r="D15" s="72"/>
      <c r="E15" s="72"/>
    </row>
    <row r="16" spans="1:5" x14ac:dyDescent="0.25">
      <c r="A16" s="74" t="s">
        <v>16</v>
      </c>
      <c r="B16" s="78"/>
      <c r="C16" s="78"/>
      <c r="D16" s="78"/>
      <c r="E16" s="78"/>
    </row>
    <row r="17" spans="1:7" ht="32.25" customHeight="1" x14ac:dyDescent="0.25">
      <c r="A17" s="72" t="s">
        <v>17</v>
      </c>
      <c r="B17" s="72"/>
      <c r="C17" s="72"/>
      <c r="D17" s="72"/>
      <c r="E17" s="72"/>
    </row>
    <row r="18" spans="1:7" ht="64.5" customHeight="1" x14ac:dyDescent="0.25">
      <c r="A18" s="72" t="s">
        <v>34</v>
      </c>
      <c r="B18" s="72"/>
      <c r="C18" s="72"/>
      <c r="D18" s="72"/>
      <c r="E18" s="72"/>
    </row>
    <row r="19" spans="1:7" ht="36.75" customHeight="1" x14ac:dyDescent="0.25">
      <c r="A19" s="73" t="s">
        <v>35</v>
      </c>
      <c r="B19" s="73"/>
      <c r="C19" s="73"/>
      <c r="D19" s="73"/>
      <c r="E19" s="73"/>
    </row>
    <row r="20" spans="1:7" x14ac:dyDescent="0.25">
      <c r="A20" s="73"/>
      <c r="B20" s="73"/>
      <c r="C20" s="73"/>
      <c r="D20" s="73"/>
      <c r="E20" s="73"/>
      <c r="F20" s="2">
        <v>3159.4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21" t="s">
        <v>48</v>
      </c>
      <c r="B22" s="8" t="s">
        <v>40</v>
      </c>
      <c r="C22" s="3" t="s">
        <v>4</v>
      </c>
      <c r="D22" s="3">
        <v>13.2</v>
      </c>
      <c r="E22" s="7">
        <f>D22*F20*G20</f>
        <v>125112.24</v>
      </c>
    </row>
    <row r="23" spans="1:7" ht="61.5" customHeight="1" x14ac:dyDescent="0.25">
      <c r="A23" s="6" t="s">
        <v>75</v>
      </c>
      <c r="B23" s="8" t="s">
        <v>67</v>
      </c>
      <c r="C23" s="3" t="s">
        <v>4</v>
      </c>
      <c r="D23" s="3"/>
      <c r="E23" s="7">
        <f>1682.64+841.3*2</f>
        <v>3365.24</v>
      </c>
    </row>
    <row r="24" spans="1:7" ht="30" x14ac:dyDescent="0.25">
      <c r="A24" s="6" t="s">
        <v>41</v>
      </c>
      <c r="B24" s="8" t="s">
        <v>49</v>
      </c>
      <c r="C24" s="3" t="s">
        <v>4</v>
      </c>
      <c r="D24" s="3"/>
      <c r="E24" s="7">
        <v>0</v>
      </c>
    </row>
    <row r="25" spans="1:7" x14ac:dyDescent="0.25">
      <c r="A25" s="6" t="s">
        <v>42</v>
      </c>
      <c r="B25" s="8" t="s">
        <v>24</v>
      </c>
      <c r="C25" s="3" t="s">
        <v>4</v>
      </c>
      <c r="D25" s="3">
        <v>4.78</v>
      </c>
      <c r="E25" s="7">
        <f>D25*F20*G20</f>
        <v>45305.796000000002</v>
      </c>
    </row>
    <row r="26" spans="1:7" x14ac:dyDescent="0.25">
      <c r="A26" s="6" t="s">
        <v>59</v>
      </c>
      <c r="B26" s="8" t="s">
        <v>67</v>
      </c>
      <c r="C26" s="3" t="s">
        <v>26</v>
      </c>
      <c r="D26" s="3"/>
      <c r="E26" s="7">
        <v>8349.15</v>
      </c>
    </row>
    <row r="27" spans="1:7" x14ac:dyDescent="0.25">
      <c r="A27" s="6" t="s">
        <v>60</v>
      </c>
      <c r="B27" s="8" t="s">
        <v>67</v>
      </c>
      <c r="C27" s="3" t="s">
        <v>26</v>
      </c>
      <c r="D27" s="3"/>
      <c r="E27" s="7">
        <v>0</v>
      </c>
    </row>
    <row r="28" spans="1:7" x14ac:dyDescent="0.25">
      <c r="A28" s="6" t="s">
        <v>61</v>
      </c>
      <c r="B28" s="8" t="s">
        <v>67</v>
      </c>
      <c r="C28" s="3" t="s">
        <v>26</v>
      </c>
      <c r="D28" s="3"/>
      <c r="E28" s="7">
        <v>7684.08</v>
      </c>
    </row>
    <row r="29" spans="1:7" x14ac:dyDescent="0.25">
      <c r="A29" s="6" t="s">
        <v>62</v>
      </c>
      <c r="B29" s="8" t="s">
        <v>67</v>
      </c>
      <c r="C29" s="3" t="s">
        <v>26</v>
      </c>
      <c r="D29" s="3"/>
      <c r="E29" s="7">
        <v>5173.5600000000004</v>
      </c>
    </row>
    <row r="30" spans="1:7" x14ac:dyDescent="0.25">
      <c r="A30" s="25" t="s">
        <v>52</v>
      </c>
      <c r="B30" s="8" t="s">
        <v>67</v>
      </c>
      <c r="C30" s="3" t="s">
        <v>26</v>
      </c>
      <c r="D30" s="3"/>
      <c r="E30" s="7">
        <f>5647.16+160</f>
        <v>5807.16</v>
      </c>
    </row>
    <row r="31" spans="1:7" x14ac:dyDescent="0.25">
      <c r="A31" s="19" t="s">
        <v>70</v>
      </c>
      <c r="B31" s="20" t="s">
        <v>71</v>
      </c>
      <c r="C31" s="3" t="s">
        <v>36</v>
      </c>
      <c r="D31" s="31">
        <v>3</v>
      </c>
      <c r="E31" s="7">
        <f t="shared" ref="E31:E34" si="0">D31*206.95</f>
        <v>620.84999999999991</v>
      </c>
    </row>
    <row r="32" spans="1:7" x14ac:dyDescent="0.25">
      <c r="A32" s="19" t="s">
        <v>68</v>
      </c>
      <c r="B32" s="20" t="s">
        <v>71</v>
      </c>
      <c r="C32" s="3" t="s">
        <v>36</v>
      </c>
      <c r="D32" s="31">
        <v>23</v>
      </c>
      <c r="E32" s="7">
        <f t="shared" si="0"/>
        <v>4759.8499999999995</v>
      </c>
    </row>
    <row r="33" spans="1:5" ht="30" x14ac:dyDescent="0.25">
      <c r="A33" s="19" t="s">
        <v>69</v>
      </c>
      <c r="B33" s="20" t="s">
        <v>71</v>
      </c>
      <c r="C33" s="3" t="s">
        <v>36</v>
      </c>
      <c r="D33" s="31">
        <v>8</v>
      </c>
      <c r="E33" s="7">
        <f t="shared" si="0"/>
        <v>1655.6</v>
      </c>
    </row>
    <row r="34" spans="1:5" x14ac:dyDescent="0.25">
      <c r="A34" s="32" t="s">
        <v>73</v>
      </c>
      <c r="B34" s="20" t="s">
        <v>72</v>
      </c>
      <c r="C34" s="3" t="s">
        <v>36</v>
      </c>
      <c r="D34" s="33">
        <v>8</v>
      </c>
      <c r="E34" s="7">
        <f t="shared" si="0"/>
        <v>1655.6</v>
      </c>
    </row>
    <row r="35" spans="1:5" s="13" customFormat="1" ht="14.25" x14ac:dyDescent="0.2">
      <c r="A35" s="9" t="s">
        <v>25</v>
      </c>
      <c r="B35" s="10"/>
      <c r="C35" s="11"/>
      <c r="D35" s="11"/>
      <c r="E35" s="12">
        <f>SUM(E22:E34)</f>
        <v>209489.12600000002</v>
      </c>
    </row>
    <row r="37" spans="1:5" ht="30.75" customHeight="1" x14ac:dyDescent="0.25">
      <c r="A37" s="80" t="s">
        <v>74</v>
      </c>
      <c r="B37" s="80"/>
      <c r="C37" s="80"/>
      <c r="D37" s="80"/>
      <c r="E37" s="80"/>
    </row>
    <row r="38" spans="1:5" ht="30.75" customHeight="1" x14ac:dyDescent="0.25">
      <c r="A38" s="72" t="s">
        <v>21</v>
      </c>
      <c r="B38" s="72"/>
      <c r="C38" s="72"/>
      <c r="D38" s="72"/>
      <c r="E38" s="72"/>
    </row>
    <row r="39" spans="1:5" x14ac:dyDescent="0.25">
      <c r="A39" s="72" t="s">
        <v>20</v>
      </c>
      <c r="B39" s="72"/>
      <c r="C39" s="72"/>
      <c r="D39" s="72"/>
      <c r="E39" s="72"/>
    </row>
    <row r="40" spans="1:5" ht="32.25" customHeight="1" x14ac:dyDescent="0.25">
      <c r="A40" s="72" t="s">
        <v>27</v>
      </c>
      <c r="B40" s="72"/>
      <c r="C40" s="72"/>
      <c r="D40" s="72"/>
      <c r="E40" s="72"/>
    </row>
    <row r="41" spans="1:5" x14ac:dyDescent="0.25">
      <c r="A41" s="72" t="s">
        <v>18</v>
      </c>
      <c r="B41" s="72"/>
      <c r="C41" s="72"/>
      <c r="D41" s="72"/>
      <c r="E41" s="72"/>
    </row>
    <row r="42" spans="1:5" x14ac:dyDescent="0.25">
      <c r="A42" s="81" t="s">
        <v>5</v>
      </c>
      <c r="B42" s="81"/>
      <c r="C42" s="81"/>
      <c r="D42" s="81"/>
      <c r="E42" s="81"/>
    </row>
    <row r="43" spans="1:5" x14ac:dyDescent="0.25">
      <c r="A43" s="72" t="s">
        <v>18</v>
      </c>
      <c r="B43" s="72"/>
      <c r="C43" s="72"/>
      <c r="D43" s="72"/>
      <c r="E43" s="72"/>
    </row>
    <row r="44" spans="1:5" x14ac:dyDescent="0.25">
      <c r="A44" s="82" t="s">
        <v>28</v>
      </c>
      <c r="B44" s="82"/>
      <c r="C44" s="82"/>
      <c r="D44" s="82"/>
      <c r="E44" s="82"/>
    </row>
    <row r="45" spans="1:5" x14ac:dyDescent="0.25">
      <c r="B45" s="79" t="s">
        <v>19</v>
      </c>
      <c r="C45" s="79"/>
      <c r="D45" s="79"/>
      <c r="E45" s="5" t="s">
        <v>6</v>
      </c>
    </row>
    <row r="46" spans="1:5" x14ac:dyDescent="0.25">
      <c r="A46" s="29"/>
      <c r="B46" s="29"/>
      <c r="C46" s="29"/>
      <c r="D46" s="29"/>
      <c r="E46" s="29"/>
    </row>
    <row r="47" spans="1:5" x14ac:dyDescent="0.25">
      <c r="A47" s="82" t="s">
        <v>46</v>
      </c>
      <c r="B47" s="82"/>
      <c r="C47" s="82"/>
      <c r="D47" s="82"/>
      <c r="E47" s="82"/>
    </row>
    <row r="48" spans="1:5" x14ac:dyDescent="0.25">
      <c r="B48" s="79" t="s">
        <v>19</v>
      </c>
      <c r="C48" s="79"/>
      <c r="D48" s="79"/>
      <c r="E48" s="5" t="s">
        <v>6</v>
      </c>
    </row>
    <row r="50" spans="1:2" x14ac:dyDescent="0.25">
      <c r="A50" s="18" t="s">
        <v>32</v>
      </c>
    </row>
    <row r="51" spans="1:2" x14ac:dyDescent="0.25">
      <c r="A51" s="13" t="s">
        <v>29</v>
      </c>
    </row>
    <row r="52" spans="1:2" x14ac:dyDescent="0.25">
      <c r="A52" s="2" t="s">
        <v>43</v>
      </c>
      <c r="B52" s="14">
        <f>'1кв'!B57</f>
        <v>-17045.525999999954</v>
      </c>
    </row>
    <row r="53" spans="1:2" ht="15.75" x14ac:dyDescent="0.25">
      <c r="A53" s="15" t="s">
        <v>64</v>
      </c>
      <c r="B53" s="16"/>
    </row>
    <row r="54" spans="1:2" x14ac:dyDescent="0.25">
      <c r="A54" s="2" t="s">
        <v>37</v>
      </c>
      <c r="B54" s="16">
        <f>216088.27-358.75</f>
        <v>215729.52</v>
      </c>
    </row>
    <row r="55" spans="1:2" x14ac:dyDescent="0.25">
      <c r="A55" s="2" t="s">
        <v>39</v>
      </c>
      <c r="B55" s="16">
        <v>4263.4799999999996</v>
      </c>
    </row>
    <row r="56" spans="1:2" x14ac:dyDescent="0.25">
      <c r="A56" s="2" t="s">
        <v>47</v>
      </c>
      <c r="B56" s="16">
        <f>3*150</f>
        <v>450</v>
      </c>
    </row>
    <row r="57" spans="1:2" x14ac:dyDescent="0.25">
      <c r="A57" s="2" t="s">
        <v>50</v>
      </c>
      <c r="B57" s="16">
        <f>200*3</f>
        <v>600</v>
      </c>
    </row>
    <row r="58" spans="1:2" ht="12.6" customHeight="1" x14ac:dyDescent="0.25">
      <c r="A58" s="28" t="s">
        <v>33</v>
      </c>
      <c r="B58" s="16">
        <f>E35</f>
        <v>209489.12600000002</v>
      </c>
    </row>
    <row r="59" spans="1:2" x14ac:dyDescent="0.25">
      <c r="A59" s="17" t="s">
        <v>30</v>
      </c>
      <c r="B59" s="14">
        <f>B52+B54+B57+B55+B56-B58</f>
        <v>-5491.6519999999728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8:D48"/>
    <mergeCell ref="A20:E20"/>
    <mergeCell ref="A37:E37"/>
    <mergeCell ref="A38:E38"/>
    <mergeCell ref="A39:E39"/>
    <mergeCell ref="A40:E40"/>
    <mergeCell ref="A41:E41"/>
    <mergeCell ref="A42:E42"/>
    <mergeCell ref="A43:E43"/>
    <mergeCell ref="A44:E44"/>
    <mergeCell ref="B45:D45"/>
    <mergeCell ref="A47:E4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topLeftCell="A23" zoomScaleNormal="100" zoomScaleSheetLayoutView="100" workbookViewId="0">
      <selection activeCell="E37" sqref="E37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3.8554687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38.25" customHeight="1" x14ac:dyDescent="0.25">
      <c r="A2" s="68" t="s">
        <v>12</v>
      </c>
      <c r="B2" s="69"/>
      <c r="C2" s="69"/>
      <c r="D2" s="69"/>
      <c r="E2" s="69"/>
    </row>
    <row r="3" spans="1:5" x14ac:dyDescent="0.25">
      <c r="A3" s="70" t="s">
        <v>78</v>
      </c>
      <c r="B3" s="70"/>
      <c r="C3" s="70"/>
      <c r="D3" s="70"/>
      <c r="E3" s="70"/>
    </row>
    <row r="4" spans="1:5" s="1" customFormat="1" ht="15.6" customHeight="1" x14ac:dyDescent="0.25">
      <c r="A4" s="26" t="s">
        <v>13</v>
      </c>
      <c r="B4" s="4"/>
      <c r="C4" s="4"/>
      <c r="D4" s="71" t="s">
        <v>86</v>
      </c>
      <c r="E4" s="71"/>
    </row>
    <row r="5" spans="1:5" x14ac:dyDescent="0.25">
      <c r="A5" s="36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66" t="s">
        <v>31</v>
      </c>
      <c r="B7" s="66"/>
      <c r="C7" s="66"/>
      <c r="D7" s="66"/>
      <c r="E7" s="66"/>
    </row>
    <row r="8" spans="1:5" ht="15.75" customHeight="1" x14ac:dyDescent="0.25">
      <c r="A8" s="74" t="s">
        <v>1</v>
      </c>
      <c r="B8" s="74"/>
      <c r="C8" s="74"/>
      <c r="D8" s="74"/>
      <c r="E8" s="74"/>
    </row>
    <row r="9" spans="1:5" ht="13.9" customHeight="1" x14ac:dyDescent="0.25">
      <c r="A9" s="75" t="s">
        <v>44</v>
      </c>
      <c r="B9" s="75"/>
      <c r="C9" s="75"/>
      <c r="D9" s="75"/>
      <c r="E9" s="75"/>
    </row>
    <row r="10" spans="1:5" ht="26.25" customHeight="1" x14ac:dyDescent="0.25">
      <c r="A10" s="76" t="s">
        <v>14</v>
      </c>
      <c r="B10" s="77"/>
      <c r="C10" s="77"/>
      <c r="D10" s="77"/>
      <c r="E10" s="77"/>
    </row>
    <row r="11" spans="1:5" ht="30.75" customHeight="1" x14ac:dyDescent="0.25">
      <c r="A11" s="72" t="s">
        <v>45</v>
      </c>
      <c r="B11" s="72"/>
      <c r="C11" s="72"/>
      <c r="D11" s="72"/>
      <c r="E11" s="72"/>
    </row>
    <row r="12" spans="1:5" ht="14.25" customHeight="1" x14ac:dyDescent="0.25">
      <c r="A12" s="74" t="s">
        <v>15</v>
      </c>
      <c r="B12" s="78"/>
      <c r="C12" s="78"/>
      <c r="D12" s="78"/>
      <c r="E12" s="78"/>
    </row>
    <row r="13" spans="1:5" x14ac:dyDescent="0.25">
      <c r="A13" s="72" t="s">
        <v>22</v>
      </c>
      <c r="B13" s="72"/>
      <c r="C13" s="72"/>
      <c r="D13" s="72"/>
      <c r="E13" s="72"/>
    </row>
    <row r="14" spans="1:5" ht="21" customHeight="1" x14ac:dyDescent="0.25">
      <c r="A14" s="74" t="s">
        <v>2</v>
      </c>
      <c r="B14" s="78"/>
      <c r="C14" s="78"/>
      <c r="D14" s="78"/>
      <c r="E14" s="78"/>
    </row>
    <row r="15" spans="1:5" ht="14.25" customHeight="1" x14ac:dyDescent="0.25">
      <c r="A15" s="72" t="s">
        <v>23</v>
      </c>
      <c r="B15" s="72"/>
      <c r="C15" s="72"/>
      <c r="D15" s="72"/>
      <c r="E15" s="72"/>
    </row>
    <row r="16" spans="1:5" x14ac:dyDescent="0.25">
      <c r="A16" s="74" t="s">
        <v>16</v>
      </c>
      <c r="B16" s="78"/>
      <c r="C16" s="78"/>
      <c r="D16" s="78"/>
      <c r="E16" s="78"/>
    </row>
    <row r="17" spans="1:7" ht="32.25" customHeight="1" x14ac:dyDescent="0.25">
      <c r="A17" s="72" t="s">
        <v>17</v>
      </c>
      <c r="B17" s="72"/>
      <c r="C17" s="72"/>
      <c r="D17" s="72"/>
      <c r="E17" s="72"/>
    </row>
    <row r="18" spans="1:7" ht="64.5" customHeight="1" x14ac:dyDescent="0.25">
      <c r="A18" s="72" t="s">
        <v>34</v>
      </c>
      <c r="B18" s="72"/>
      <c r="C18" s="72"/>
      <c r="D18" s="72"/>
      <c r="E18" s="72"/>
    </row>
    <row r="19" spans="1:7" ht="36.75" customHeight="1" x14ac:dyDescent="0.25">
      <c r="A19" s="73" t="s">
        <v>35</v>
      </c>
      <c r="B19" s="73"/>
      <c r="C19" s="73"/>
      <c r="D19" s="73"/>
      <c r="E19" s="73"/>
    </row>
    <row r="20" spans="1:7" x14ac:dyDescent="0.25">
      <c r="A20" s="73"/>
      <c r="B20" s="73"/>
      <c r="C20" s="73"/>
      <c r="D20" s="73"/>
      <c r="E20" s="73"/>
      <c r="F20" s="2">
        <v>3159.4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48</v>
      </c>
      <c r="B22" s="8" t="s">
        <v>80</v>
      </c>
      <c r="C22" s="3" t="s">
        <v>4</v>
      </c>
      <c r="D22" s="3">
        <v>13.77</v>
      </c>
      <c r="E22" s="7">
        <f>D22*F20*G20</f>
        <v>130514.81400000001</v>
      </c>
    </row>
    <row r="23" spans="1:7" ht="90" x14ac:dyDescent="0.25">
      <c r="A23" s="6" t="s">
        <v>76</v>
      </c>
      <c r="B23" s="8" t="s">
        <v>77</v>
      </c>
      <c r="C23" s="3" t="s">
        <v>26</v>
      </c>
      <c r="D23" s="3"/>
      <c r="E23" s="37">
        <f>-6.2*0.67*F20</f>
        <v>-13124.147600000002</v>
      </c>
    </row>
    <row r="24" spans="1:7" ht="61.5" customHeight="1" x14ac:dyDescent="0.25">
      <c r="A24" s="6" t="s">
        <v>79</v>
      </c>
      <c r="B24" s="8" t="s">
        <v>81</v>
      </c>
      <c r="C24" s="3" t="s">
        <v>4</v>
      </c>
      <c r="D24" s="3"/>
      <c r="E24" s="7">
        <f>1682.64*3</f>
        <v>5047.92</v>
      </c>
    </row>
    <row r="25" spans="1:7" ht="30" x14ac:dyDescent="0.25">
      <c r="A25" s="6" t="s">
        <v>41</v>
      </c>
      <c r="B25" s="8" t="s">
        <v>49</v>
      </c>
      <c r="C25" s="3" t="s">
        <v>4</v>
      </c>
      <c r="D25" s="3"/>
      <c r="E25" s="7">
        <v>0</v>
      </c>
    </row>
    <row r="26" spans="1:7" x14ac:dyDescent="0.25">
      <c r="A26" s="6" t="s">
        <v>42</v>
      </c>
      <c r="B26" s="8" t="s">
        <v>24</v>
      </c>
      <c r="C26" s="3" t="s">
        <v>4</v>
      </c>
      <c r="D26" s="3">
        <v>5</v>
      </c>
      <c r="E26" s="7">
        <f>D26*F20*G20</f>
        <v>47391</v>
      </c>
    </row>
    <row r="27" spans="1:7" x14ac:dyDescent="0.25">
      <c r="A27" s="6" t="s">
        <v>59</v>
      </c>
      <c r="B27" s="8" t="s">
        <v>81</v>
      </c>
      <c r="C27" s="3" t="s">
        <v>26</v>
      </c>
      <c r="D27" s="3"/>
      <c r="E27" s="7">
        <v>8700.68</v>
      </c>
    </row>
    <row r="28" spans="1:7" x14ac:dyDescent="0.25">
      <c r="A28" s="6" t="s">
        <v>60</v>
      </c>
      <c r="B28" s="8" t="s">
        <v>81</v>
      </c>
      <c r="C28" s="3" t="s">
        <v>26</v>
      </c>
      <c r="D28" s="3"/>
      <c r="E28" s="7">
        <v>215.3</v>
      </c>
    </row>
    <row r="29" spans="1:7" x14ac:dyDescent="0.25">
      <c r="A29" s="6" t="s">
        <v>61</v>
      </c>
      <c r="B29" s="8" t="s">
        <v>81</v>
      </c>
      <c r="C29" s="3" t="s">
        <v>26</v>
      </c>
      <c r="D29" s="3"/>
      <c r="E29" s="7">
        <v>9832.56</v>
      </c>
    </row>
    <row r="30" spans="1:7" x14ac:dyDescent="0.25">
      <c r="A30" s="6" t="s">
        <v>62</v>
      </c>
      <c r="B30" s="8" t="s">
        <v>81</v>
      </c>
      <c r="C30" s="3" t="s">
        <v>26</v>
      </c>
      <c r="D30" s="3"/>
      <c r="E30" s="7">
        <v>5345.58</v>
      </c>
    </row>
    <row r="31" spans="1:7" x14ac:dyDescent="0.25">
      <c r="A31" s="25" t="s">
        <v>52</v>
      </c>
      <c r="B31" s="8" t="s">
        <v>81</v>
      </c>
      <c r="C31" s="3" t="s">
        <v>26</v>
      </c>
      <c r="D31" s="3"/>
      <c r="E31" s="7">
        <v>634.05999999999995</v>
      </c>
    </row>
    <row r="32" spans="1:7" ht="30" x14ac:dyDescent="0.25">
      <c r="A32" s="19" t="s">
        <v>82</v>
      </c>
      <c r="B32" s="20" t="s">
        <v>83</v>
      </c>
      <c r="C32" s="3" t="s">
        <v>26</v>
      </c>
      <c r="D32" s="31"/>
      <c r="E32" s="7">
        <v>6586</v>
      </c>
    </row>
    <row r="33" spans="1:5" x14ac:dyDescent="0.25">
      <c r="A33" s="19" t="s">
        <v>84</v>
      </c>
      <c r="B33" s="8" t="s">
        <v>81</v>
      </c>
      <c r="C33" s="3" t="s">
        <v>26</v>
      </c>
      <c r="D33" s="31"/>
      <c r="E33" s="7">
        <v>209.76</v>
      </c>
    </row>
    <row r="34" spans="1:5" x14ac:dyDescent="0.25">
      <c r="A34" s="19"/>
      <c r="B34" s="20"/>
      <c r="C34" s="3"/>
      <c r="D34" s="31"/>
      <c r="E34" s="7"/>
    </row>
    <row r="35" spans="1:5" x14ac:dyDescent="0.25">
      <c r="A35" s="32"/>
      <c r="B35" s="20"/>
      <c r="C35" s="3"/>
      <c r="D35" s="33"/>
      <c r="E35" s="7"/>
    </row>
    <row r="36" spans="1:5" s="13" customFormat="1" ht="14.25" x14ac:dyDescent="0.2">
      <c r="A36" s="9" t="s">
        <v>25</v>
      </c>
      <c r="B36" s="10"/>
      <c r="C36" s="11"/>
      <c r="D36" s="11"/>
      <c r="E36" s="12">
        <f>SUM(E22:E35)</f>
        <v>201353.5264</v>
      </c>
    </row>
    <row r="38" spans="1:5" ht="30.75" customHeight="1" x14ac:dyDescent="0.25">
      <c r="A38" s="80" t="s">
        <v>87</v>
      </c>
      <c r="B38" s="80"/>
      <c r="C38" s="80"/>
      <c r="D38" s="80"/>
      <c r="E38" s="80"/>
    </row>
    <row r="39" spans="1:5" ht="30.75" customHeight="1" x14ac:dyDescent="0.25">
      <c r="A39" s="72" t="s">
        <v>21</v>
      </c>
      <c r="B39" s="72"/>
      <c r="C39" s="72"/>
      <c r="D39" s="72"/>
      <c r="E39" s="72"/>
    </row>
    <row r="40" spans="1:5" x14ac:dyDescent="0.25">
      <c r="A40" s="72" t="s">
        <v>20</v>
      </c>
      <c r="B40" s="72"/>
      <c r="C40" s="72"/>
      <c r="D40" s="72"/>
      <c r="E40" s="72"/>
    </row>
    <row r="41" spans="1:5" ht="32.25" customHeight="1" x14ac:dyDescent="0.25">
      <c r="A41" s="72" t="s">
        <v>27</v>
      </c>
      <c r="B41" s="72"/>
      <c r="C41" s="72"/>
      <c r="D41" s="72"/>
      <c r="E41" s="72"/>
    </row>
    <row r="42" spans="1:5" x14ac:dyDescent="0.25">
      <c r="A42" s="72" t="s">
        <v>18</v>
      </c>
      <c r="B42" s="72"/>
      <c r="C42" s="72"/>
      <c r="D42" s="72"/>
      <c r="E42" s="72"/>
    </row>
    <row r="43" spans="1:5" x14ac:dyDescent="0.25">
      <c r="A43" s="81" t="s">
        <v>5</v>
      </c>
      <c r="B43" s="81"/>
      <c r="C43" s="81"/>
      <c r="D43" s="81"/>
      <c r="E43" s="81"/>
    </row>
    <row r="44" spans="1:5" x14ac:dyDescent="0.25">
      <c r="A44" s="72" t="s">
        <v>18</v>
      </c>
      <c r="B44" s="72"/>
      <c r="C44" s="72"/>
      <c r="D44" s="72"/>
      <c r="E44" s="72"/>
    </row>
    <row r="45" spans="1:5" x14ac:dyDescent="0.25">
      <c r="A45" s="82" t="s">
        <v>28</v>
      </c>
      <c r="B45" s="82"/>
      <c r="C45" s="82"/>
      <c r="D45" s="82"/>
      <c r="E45" s="82"/>
    </row>
    <row r="46" spans="1:5" x14ac:dyDescent="0.25">
      <c r="B46" s="79" t="s">
        <v>19</v>
      </c>
      <c r="C46" s="79"/>
      <c r="D46" s="79"/>
      <c r="E46" s="5" t="s">
        <v>6</v>
      </c>
    </row>
    <row r="47" spans="1:5" x14ac:dyDescent="0.25">
      <c r="A47" s="35"/>
      <c r="B47" s="35"/>
      <c r="C47" s="35"/>
      <c r="D47" s="35"/>
      <c r="E47" s="35"/>
    </row>
    <row r="48" spans="1:5" x14ac:dyDescent="0.25">
      <c r="A48" s="82" t="s">
        <v>46</v>
      </c>
      <c r="B48" s="82"/>
      <c r="C48" s="82"/>
      <c r="D48" s="82"/>
      <c r="E48" s="82"/>
    </row>
    <row r="49" spans="1:5" x14ac:dyDescent="0.25">
      <c r="B49" s="79" t="s">
        <v>19</v>
      </c>
      <c r="C49" s="79"/>
      <c r="D49" s="79"/>
      <c r="E49" s="5" t="s">
        <v>6</v>
      </c>
    </row>
    <row r="51" spans="1:5" x14ac:dyDescent="0.25">
      <c r="A51" s="18" t="s">
        <v>32</v>
      </c>
    </row>
    <row r="52" spans="1:5" x14ac:dyDescent="0.25">
      <c r="A52" s="13" t="s">
        <v>29</v>
      </c>
    </row>
    <row r="53" spans="1:5" x14ac:dyDescent="0.25">
      <c r="A53" s="2" t="s">
        <v>43</v>
      </c>
      <c r="B53" s="14">
        <f>'2кв'!B59</f>
        <v>-5491.6519999999728</v>
      </c>
    </row>
    <row r="54" spans="1:5" ht="15.75" x14ac:dyDescent="0.25">
      <c r="A54" s="15" t="s">
        <v>85</v>
      </c>
      <c r="B54" s="16"/>
    </row>
    <row r="55" spans="1:5" x14ac:dyDescent="0.25">
      <c r="A55" s="2" t="s">
        <v>37</v>
      </c>
      <c r="B55" s="16">
        <v>204562.16</v>
      </c>
    </row>
    <row r="56" spans="1:5" x14ac:dyDescent="0.25">
      <c r="A56" s="2" t="s">
        <v>39</v>
      </c>
      <c r="B56" s="16">
        <v>4400.09</v>
      </c>
    </row>
    <row r="57" spans="1:5" x14ac:dyDescent="0.25">
      <c r="A57" s="2" t="s">
        <v>47</v>
      </c>
      <c r="B57" s="16">
        <f>3*150</f>
        <v>450</v>
      </c>
    </row>
    <row r="58" spans="1:5" x14ac:dyDescent="0.25">
      <c r="A58" s="2" t="s">
        <v>50</v>
      </c>
      <c r="B58" s="16">
        <f>200*3</f>
        <v>600</v>
      </c>
    </row>
    <row r="59" spans="1:5" ht="12.6" customHeight="1" x14ac:dyDescent="0.25">
      <c r="A59" s="34" t="s">
        <v>33</v>
      </c>
      <c r="B59" s="16">
        <f>E36</f>
        <v>201353.5264</v>
      </c>
    </row>
    <row r="60" spans="1:5" x14ac:dyDescent="0.25">
      <c r="A60" s="17" t="s">
        <v>30</v>
      </c>
      <c r="B60" s="14">
        <f>B53+B55+B58+B56+B57-B59</f>
        <v>3167.0716000000248</v>
      </c>
    </row>
  </sheetData>
  <mergeCells count="30">
    <mergeCell ref="B49:D49"/>
    <mergeCell ref="A20:E20"/>
    <mergeCell ref="A38:E38"/>
    <mergeCell ref="A39:E39"/>
    <mergeCell ref="A40:E40"/>
    <mergeCell ref="A41:E41"/>
    <mergeCell ref="A42:E42"/>
    <mergeCell ref="A43:E43"/>
    <mergeCell ref="A44:E44"/>
    <mergeCell ref="A45:E45"/>
    <mergeCell ref="B46:D46"/>
    <mergeCell ref="A48:E4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37" zoomScaleNormal="100" zoomScaleSheetLayoutView="100" workbookViewId="0">
      <selection activeCell="A38" sqref="A38:E38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3.8554687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38.25" customHeight="1" x14ac:dyDescent="0.25">
      <c r="A2" s="68" t="s">
        <v>12</v>
      </c>
      <c r="B2" s="69"/>
      <c r="C2" s="69"/>
      <c r="D2" s="69"/>
      <c r="E2" s="69"/>
    </row>
    <row r="3" spans="1:5" x14ac:dyDescent="0.25">
      <c r="A3" s="70" t="s">
        <v>88</v>
      </c>
      <c r="B3" s="70"/>
      <c r="C3" s="70"/>
      <c r="D3" s="70"/>
      <c r="E3" s="70"/>
    </row>
    <row r="4" spans="1:5" s="1" customFormat="1" ht="15.6" customHeight="1" x14ac:dyDescent="0.25">
      <c r="A4" s="26" t="s">
        <v>13</v>
      </c>
      <c r="B4" s="4"/>
      <c r="C4" s="4"/>
      <c r="D4" s="71" t="s">
        <v>89</v>
      </c>
      <c r="E4" s="71"/>
    </row>
    <row r="5" spans="1:5" x14ac:dyDescent="0.25">
      <c r="A5" s="40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66" t="s">
        <v>31</v>
      </c>
      <c r="B7" s="66"/>
      <c r="C7" s="66"/>
      <c r="D7" s="66"/>
      <c r="E7" s="66"/>
    </row>
    <row r="8" spans="1:5" ht="15.75" customHeight="1" x14ac:dyDescent="0.25">
      <c r="A8" s="74" t="s">
        <v>1</v>
      </c>
      <c r="B8" s="74"/>
      <c r="C8" s="74"/>
      <c r="D8" s="74"/>
      <c r="E8" s="74"/>
    </row>
    <row r="9" spans="1:5" ht="13.9" customHeight="1" x14ac:dyDescent="0.25">
      <c r="A9" s="75" t="s">
        <v>44</v>
      </c>
      <c r="B9" s="75"/>
      <c r="C9" s="75"/>
      <c r="D9" s="75"/>
      <c r="E9" s="75"/>
    </row>
    <row r="10" spans="1:5" ht="26.25" customHeight="1" x14ac:dyDescent="0.25">
      <c r="A10" s="76" t="s">
        <v>14</v>
      </c>
      <c r="B10" s="77"/>
      <c r="C10" s="77"/>
      <c r="D10" s="77"/>
      <c r="E10" s="77"/>
    </row>
    <row r="11" spans="1:5" ht="30.75" customHeight="1" x14ac:dyDescent="0.25">
      <c r="A11" s="72" t="s">
        <v>45</v>
      </c>
      <c r="B11" s="72"/>
      <c r="C11" s="72"/>
      <c r="D11" s="72"/>
      <c r="E11" s="72"/>
    </row>
    <row r="12" spans="1:5" ht="14.25" customHeight="1" x14ac:dyDescent="0.25">
      <c r="A12" s="74" t="s">
        <v>15</v>
      </c>
      <c r="B12" s="78"/>
      <c r="C12" s="78"/>
      <c r="D12" s="78"/>
      <c r="E12" s="78"/>
    </row>
    <row r="13" spans="1:5" x14ac:dyDescent="0.25">
      <c r="A13" s="72" t="s">
        <v>22</v>
      </c>
      <c r="B13" s="72"/>
      <c r="C13" s="72"/>
      <c r="D13" s="72"/>
      <c r="E13" s="72"/>
    </row>
    <row r="14" spans="1:5" ht="21" customHeight="1" x14ac:dyDescent="0.25">
      <c r="A14" s="74" t="s">
        <v>2</v>
      </c>
      <c r="B14" s="78"/>
      <c r="C14" s="78"/>
      <c r="D14" s="78"/>
      <c r="E14" s="78"/>
    </row>
    <row r="15" spans="1:5" ht="14.25" customHeight="1" x14ac:dyDescent="0.25">
      <c r="A15" s="72" t="s">
        <v>23</v>
      </c>
      <c r="B15" s="72"/>
      <c r="C15" s="72"/>
      <c r="D15" s="72"/>
      <c r="E15" s="72"/>
    </row>
    <row r="16" spans="1:5" x14ac:dyDescent="0.25">
      <c r="A16" s="74" t="s">
        <v>16</v>
      </c>
      <c r="B16" s="78"/>
      <c r="C16" s="78"/>
      <c r="D16" s="78"/>
      <c r="E16" s="78"/>
    </row>
    <row r="17" spans="1:7" ht="32.25" customHeight="1" x14ac:dyDescent="0.25">
      <c r="A17" s="72" t="s">
        <v>17</v>
      </c>
      <c r="B17" s="72"/>
      <c r="C17" s="72"/>
      <c r="D17" s="72"/>
      <c r="E17" s="72"/>
    </row>
    <row r="18" spans="1:7" ht="64.5" customHeight="1" x14ac:dyDescent="0.25">
      <c r="A18" s="72" t="s">
        <v>34</v>
      </c>
      <c r="B18" s="72"/>
      <c r="C18" s="72"/>
      <c r="D18" s="72"/>
      <c r="E18" s="72"/>
    </row>
    <row r="19" spans="1:7" ht="36.75" customHeight="1" x14ac:dyDescent="0.25">
      <c r="A19" s="73" t="s">
        <v>35</v>
      </c>
      <c r="B19" s="73"/>
      <c r="C19" s="73"/>
      <c r="D19" s="73"/>
      <c r="E19" s="73"/>
    </row>
    <row r="20" spans="1:7" x14ac:dyDescent="0.25">
      <c r="A20" s="73"/>
      <c r="B20" s="73"/>
      <c r="C20" s="73"/>
      <c r="D20" s="73"/>
      <c r="E20" s="73"/>
      <c r="F20" s="2">
        <v>3159.4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48</v>
      </c>
      <c r="B22" s="8" t="s">
        <v>80</v>
      </c>
      <c r="C22" s="3" t="s">
        <v>4</v>
      </c>
      <c r="D22" s="3">
        <v>13.77</v>
      </c>
      <c r="E22" s="7">
        <f>D22*F20*G20</f>
        <v>130514.81400000001</v>
      </c>
    </row>
    <row r="23" spans="1:7" ht="61.5" customHeight="1" x14ac:dyDescent="0.25">
      <c r="A23" s="6" t="s">
        <v>79</v>
      </c>
      <c r="B23" s="8" t="s">
        <v>90</v>
      </c>
      <c r="C23" s="3" t="s">
        <v>4</v>
      </c>
      <c r="D23" s="3"/>
      <c r="E23" s="7">
        <f>1682.64*3</f>
        <v>5047.92</v>
      </c>
    </row>
    <row r="24" spans="1:7" ht="30" x14ac:dyDescent="0.25">
      <c r="A24" s="6" t="s">
        <v>41</v>
      </c>
      <c r="B24" s="8" t="s">
        <v>49</v>
      </c>
      <c r="C24" s="3" t="s">
        <v>4</v>
      </c>
      <c r="D24" s="3"/>
      <c r="E24" s="7">
        <v>309.66000000000003</v>
      </c>
    </row>
    <row r="25" spans="1:7" x14ac:dyDescent="0.25">
      <c r="A25" s="6" t="s">
        <v>42</v>
      </c>
      <c r="B25" s="8" t="s">
        <v>24</v>
      </c>
      <c r="C25" s="3" t="s">
        <v>4</v>
      </c>
      <c r="D25" s="3">
        <v>5</v>
      </c>
      <c r="E25" s="7">
        <f>D25*F20*G20</f>
        <v>47391</v>
      </c>
    </row>
    <row r="26" spans="1:7" x14ac:dyDescent="0.25">
      <c r="A26" s="6" t="s">
        <v>59</v>
      </c>
      <c r="B26" s="8" t="s">
        <v>90</v>
      </c>
      <c r="C26" s="3" t="s">
        <v>26</v>
      </c>
      <c r="D26" s="3"/>
      <c r="E26" s="7">
        <v>8709.7199999999993</v>
      </c>
    </row>
    <row r="27" spans="1:7" x14ac:dyDescent="0.25">
      <c r="A27" s="6" t="s">
        <v>60</v>
      </c>
      <c r="B27" s="8" t="s">
        <v>90</v>
      </c>
      <c r="C27" s="3" t="s">
        <v>26</v>
      </c>
      <c r="D27" s="3"/>
      <c r="E27" s="63">
        <v>-5.54</v>
      </c>
    </row>
    <row r="28" spans="1:7" x14ac:dyDescent="0.25">
      <c r="A28" s="6" t="s">
        <v>61</v>
      </c>
      <c r="B28" s="8" t="s">
        <v>90</v>
      </c>
      <c r="C28" s="3" t="s">
        <v>26</v>
      </c>
      <c r="D28" s="3"/>
      <c r="E28" s="7">
        <v>9022.7199999999993</v>
      </c>
    </row>
    <row r="29" spans="1:7" x14ac:dyDescent="0.25">
      <c r="A29" s="6" t="s">
        <v>62</v>
      </c>
      <c r="B29" s="8" t="s">
        <v>90</v>
      </c>
      <c r="C29" s="3" t="s">
        <v>26</v>
      </c>
      <c r="D29" s="3"/>
      <c r="E29" s="7">
        <v>5345.58</v>
      </c>
    </row>
    <row r="30" spans="1:7" x14ac:dyDescent="0.25">
      <c r="A30" s="25" t="s">
        <v>52</v>
      </c>
      <c r="B30" s="8" t="s">
        <v>90</v>
      </c>
      <c r="C30" s="3" t="s">
        <v>26</v>
      </c>
      <c r="D30" s="3"/>
      <c r="E30" s="7">
        <v>944</v>
      </c>
    </row>
    <row r="31" spans="1:7" x14ac:dyDescent="0.25">
      <c r="A31" s="19" t="s">
        <v>127</v>
      </c>
      <c r="B31" s="20" t="s">
        <v>91</v>
      </c>
      <c r="C31" s="64" t="s">
        <v>26</v>
      </c>
      <c r="D31" s="31"/>
      <c r="E31" s="7">
        <v>25450</v>
      </c>
    </row>
    <row r="32" spans="1:7" x14ac:dyDescent="0.25">
      <c r="A32" s="19" t="s">
        <v>92</v>
      </c>
      <c r="B32" s="20" t="s">
        <v>91</v>
      </c>
      <c r="C32" s="64" t="s">
        <v>36</v>
      </c>
      <c r="D32" s="31">
        <v>4</v>
      </c>
      <c r="E32" s="7">
        <f>D32*218.47</f>
        <v>873.88</v>
      </c>
    </row>
    <row r="33" spans="1:5" x14ac:dyDescent="0.25">
      <c r="A33" s="19" t="s">
        <v>93</v>
      </c>
      <c r="B33" s="8" t="s">
        <v>90</v>
      </c>
      <c r="C33" s="3" t="s">
        <v>26</v>
      </c>
      <c r="D33" s="31"/>
      <c r="E33" s="7">
        <v>3400</v>
      </c>
    </row>
    <row r="34" spans="1:5" x14ac:dyDescent="0.25">
      <c r="A34" s="19"/>
      <c r="B34" s="20"/>
      <c r="C34" s="3"/>
      <c r="D34" s="65"/>
      <c r="E34" s="7"/>
    </row>
    <row r="35" spans="1:5" s="13" customFormat="1" ht="14.25" x14ac:dyDescent="0.2">
      <c r="A35" s="9" t="s">
        <v>25</v>
      </c>
      <c r="B35" s="10"/>
      <c r="C35" s="11"/>
      <c r="D35" s="11"/>
      <c r="E35" s="12">
        <f>SUM(E22:E34)</f>
        <v>237003.75400000002</v>
      </c>
    </row>
    <row r="37" spans="1:5" ht="30.75" customHeight="1" x14ac:dyDescent="0.25">
      <c r="A37" s="80" t="s">
        <v>113</v>
      </c>
      <c r="B37" s="80"/>
      <c r="C37" s="80"/>
      <c r="D37" s="80"/>
      <c r="E37" s="80"/>
    </row>
    <row r="38" spans="1:5" ht="30.75" customHeight="1" x14ac:dyDescent="0.25">
      <c r="A38" s="72" t="s">
        <v>21</v>
      </c>
      <c r="B38" s="72"/>
      <c r="C38" s="72"/>
      <c r="D38" s="72"/>
      <c r="E38" s="72"/>
    </row>
    <row r="39" spans="1:5" x14ac:dyDescent="0.25">
      <c r="A39" s="72" t="s">
        <v>20</v>
      </c>
      <c r="B39" s="72"/>
      <c r="C39" s="72"/>
      <c r="D39" s="72"/>
      <c r="E39" s="72"/>
    </row>
    <row r="40" spans="1:5" ht="32.25" customHeight="1" x14ac:dyDescent="0.25">
      <c r="A40" s="72" t="s">
        <v>27</v>
      </c>
      <c r="B40" s="72"/>
      <c r="C40" s="72"/>
      <c r="D40" s="72"/>
      <c r="E40" s="72"/>
    </row>
    <row r="41" spans="1:5" x14ac:dyDescent="0.25">
      <c r="A41" s="72" t="s">
        <v>18</v>
      </c>
      <c r="B41" s="72"/>
      <c r="C41" s="72"/>
      <c r="D41" s="72"/>
      <c r="E41" s="72"/>
    </row>
    <row r="42" spans="1:5" x14ac:dyDescent="0.25">
      <c r="A42" s="81" t="s">
        <v>5</v>
      </c>
      <c r="B42" s="81"/>
      <c r="C42" s="81"/>
      <c r="D42" s="81"/>
      <c r="E42" s="81"/>
    </row>
    <row r="43" spans="1:5" x14ac:dyDescent="0.25">
      <c r="A43" s="72" t="s">
        <v>18</v>
      </c>
      <c r="B43" s="72"/>
      <c r="C43" s="72"/>
      <c r="D43" s="72"/>
      <c r="E43" s="72"/>
    </row>
    <row r="44" spans="1:5" x14ac:dyDescent="0.25">
      <c r="A44" s="82" t="s">
        <v>28</v>
      </c>
      <c r="B44" s="82"/>
      <c r="C44" s="82"/>
      <c r="D44" s="82"/>
      <c r="E44" s="82"/>
    </row>
    <row r="45" spans="1:5" x14ac:dyDescent="0.25">
      <c r="B45" s="79" t="s">
        <v>19</v>
      </c>
      <c r="C45" s="79"/>
      <c r="D45" s="79"/>
      <c r="E45" s="5" t="s">
        <v>6</v>
      </c>
    </row>
    <row r="46" spans="1:5" x14ac:dyDescent="0.25">
      <c r="A46" s="39"/>
      <c r="B46" s="39"/>
      <c r="C46" s="39"/>
      <c r="D46" s="39"/>
      <c r="E46" s="39"/>
    </row>
    <row r="47" spans="1:5" x14ac:dyDescent="0.25">
      <c r="A47" s="82" t="s">
        <v>46</v>
      </c>
      <c r="B47" s="82"/>
      <c r="C47" s="82"/>
      <c r="D47" s="82"/>
      <c r="E47" s="82"/>
    </row>
    <row r="48" spans="1:5" x14ac:dyDescent="0.25">
      <c r="B48" s="79" t="s">
        <v>19</v>
      </c>
      <c r="C48" s="79"/>
      <c r="D48" s="79"/>
      <c r="E48" s="5" t="s">
        <v>6</v>
      </c>
    </row>
    <row r="50" spans="1:2" x14ac:dyDescent="0.25">
      <c r="A50" s="18" t="s">
        <v>32</v>
      </c>
    </row>
    <row r="51" spans="1:2" x14ac:dyDescent="0.25">
      <c r="A51" s="13" t="s">
        <v>29</v>
      </c>
    </row>
    <row r="52" spans="1:2" x14ac:dyDescent="0.25">
      <c r="A52" s="2" t="s">
        <v>43</v>
      </c>
      <c r="B52" s="14">
        <f>'3кв'!B60</f>
        <v>3167.0716000000248</v>
      </c>
    </row>
    <row r="53" spans="1:2" ht="15.75" x14ac:dyDescent="0.25">
      <c r="A53" s="15" t="s">
        <v>114</v>
      </c>
      <c r="B53" s="16"/>
    </row>
    <row r="54" spans="1:2" x14ac:dyDescent="0.25">
      <c r="A54" s="2" t="s">
        <v>37</v>
      </c>
      <c r="B54" s="16">
        <f>225625.98-613.17</f>
        <v>225012.81</v>
      </c>
    </row>
    <row r="55" spans="1:2" x14ac:dyDescent="0.25">
      <c r="A55" s="2" t="s">
        <v>39</v>
      </c>
      <c r="B55" s="16">
        <v>4449.6899999999996</v>
      </c>
    </row>
    <row r="56" spans="1:2" x14ac:dyDescent="0.25">
      <c r="A56" s="2" t="s">
        <v>47</v>
      </c>
      <c r="B56" s="16">
        <f>3*150</f>
        <v>450</v>
      </c>
    </row>
    <row r="57" spans="1:2" x14ac:dyDescent="0.25">
      <c r="A57" s="2" t="s">
        <v>50</v>
      </c>
      <c r="B57" s="16">
        <f>200*3</f>
        <v>600</v>
      </c>
    </row>
    <row r="58" spans="1:2" ht="12.6" customHeight="1" x14ac:dyDescent="0.25">
      <c r="A58" s="38" t="s">
        <v>33</v>
      </c>
      <c r="B58" s="16">
        <f>E35</f>
        <v>237003.75400000002</v>
      </c>
    </row>
    <row r="59" spans="1:2" x14ac:dyDescent="0.25">
      <c r="A59" s="17" t="s">
        <v>30</v>
      </c>
      <c r="B59" s="14">
        <f>B52+B54+B57+B55+B56-B58</f>
        <v>-3324.1823999999906</v>
      </c>
    </row>
  </sheetData>
  <mergeCells count="30">
    <mergeCell ref="B48:D48"/>
    <mergeCell ref="A20:E20"/>
    <mergeCell ref="A37:E37"/>
    <mergeCell ref="A38:E38"/>
    <mergeCell ref="A39:E39"/>
    <mergeCell ref="A40:E40"/>
    <mergeCell ref="A41:E41"/>
    <mergeCell ref="A42:E42"/>
    <mergeCell ref="A43:E43"/>
    <mergeCell ref="A44:E44"/>
    <mergeCell ref="B45:D45"/>
    <mergeCell ref="A47:E4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view="pageBreakPreview" topLeftCell="A22" zoomScaleNormal="100" zoomScaleSheetLayoutView="100" workbookViewId="0">
      <selection activeCell="B45" sqref="B45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84" t="s">
        <v>94</v>
      </c>
      <c r="B1" s="84"/>
      <c r="C1" s="84"/>
      <c r="D1" s="41"/>
    </row>
    <row r="2" spans="1:4" ht="15.75" x14ac:dyDescent="0.25">
      <c r="A2" s="85" t="s">
        <v>95</v>
      </c>
      <c r="B2" s="85"/>
      <c r="C2" s="85"/>
      <c r="D2" s="15"/>
    </row>
    <row r="3" spans="1:4" ht="15.75" x14ac:dyDescent="0.25">
      <c r="A3" s="85" t="s">
        <v>96</v>
      </c>
      <c r="B3" s="85"/>
      <c r="C3" s="85"/>
      <c r="D3" s="15"/>
    </row>
    <row r="4" spans="1:4" ht="15.75" x14ac:dyDescent="0.25">
      <c r="A4" s="84" t="s">
        <v>115</v>
      </c>
      <c r="B4" s="84"/>
      <c r="C4" s="84"/>
      <c r="D4" s="41"/>
    </row>
    <row r="5" spans="1:4" ht="15.75" x14ac:dyDescent="0.25">
      <c r="A5" s="86"/>
      <c r="B5" s="86"/>
      <c r="C5" s="86"/>
      <c r="D5" s="1"/>
    </row>
    <row r="6" spans="1:4" ht="15.75" x14ac:dyDescent="0.25">
      <c r="A6" s="15"/>
      <c r="B6" s="42" t="s">
        <v>97</v>
      </c>
      <c r="C6" s="43">
        <f>'1кв'!B50</f>
        <v>-19315.990000000002</v>
      </c>
      <c r="D6" s="44"/>
    </row>
    <row r="7" spans="1:4" ht="15.75" x14ac:dyDescent="0.25">
      <c r="A7" s="45" t="s">
        <v>98</v>
      </c>
      <c r="B7" s="42" t="s">
        <v>116</v>
      </c>
      <c r="C7" s="43"/>
      <c r="D7" s="44"/>
    </row>
    <row r="8" spans="1:4" ht="15.75" x14ac:dyDescent="0.25">
      <c r="A8" s="15"/>
      <c r="B8" s="58" t="s">
        <v>105</v>
      </c>
      <c r="C8" s="43"/>
      <c r="D8" s="44"/>
    </row>
    <row r="9" spans="1:4" ht="15.75" x14ac:dyDescent="0.25">
      <c r="A9" s="15"/>
      <c r="B9" s="6" t="s">
        <v>122</v>
      </c>
      <c r="C9" s="43"/>
      <c r="D9" s="44"/>
    </row>
    <row r="10" spans="1:4" ht="15.75" x14ac:dyDescent="0.25">
      <c r="A10" s="15"/>
      <c r="B10" s="6" t="s">
        <v>123</v>
      </c>
      <c r="C10" s="43"/>
      <c r="D10" s="44"/>
    </row>
    <row r="11" spans="1:4" ht="15.75" x14ac:dyDescent="0.25">
      <c r="A11" s="15"/>
      <c r="B11" s="6" t="s">
        <v>124</v>
      </c>
      <c r="C11" s="43"/>
      <c r="D11" s="44"/>
    </row>
    <row r="12" spans="1:4" ht="15.75" x14ac:dyDescent="0.25">
      <c r="A12" s="15"/>
      <c r="B12" s="6" t="s">
        <v>125</v>
      </c>
      <c r="C12" s="43"/>
      <c r="D12" s="44"/>
    </row>
    <row r="13" spans="1:4" ht="15.75" x14ac:dyDescent="0.25">
      <c r="B13" s="46" t="s">
        <v>99</v>
      </c>
      <c r="C13" s="47">
        <f>'1кв'!B52+'2кв'!B54+'3кв'!B55+'4кв'!B54</f>
        <v>845328.72</v>
      </c>
      <c r="D13" s="48"/>
    </row>
    <row r="14" spans="1:4" ht="30" x14ac:dyDescent="0.25">
      <c r="A14" s="45"/>
      <c r="B14" s="21" t="s">
        <v>100</v>
      </c>
      <c r="C14" s="47">
        <f>'1кв'!B54+'2кв'!B56+'3кв'!B57+'4кв'!B56</f>
        <v>1800</v>
      </c>
      <c r="D14" s="48"/>
    </row>
    <row r="15" spans="1:4" ht="30" x14ac:dyDescent="0.25">
      <c r="A15" s="45"/>
      <c r="B15" s="21" t="s">
        <v>117</v>
      </c>
      <c r="C15" s="47">
        <f>'1кв'!B55+'2кв'!B57+'3кв'!B58+'4кв'!B57</f>
        <v>2400</v>
      </c>
      <c r="D15" s="48"/>
    </row>
    <row r="16" spans="1:4" ht="15.75" x14ac:dyDescent="0.25">
      <c r="A16" s="45"/>
      <c r="B16" s="21" t="s">
        <v>118</v>
      </c>
      <c r="C16" s="47">
        <f>'1кв'!B53+'2кв'!B55+'3кв'!B56+'4кв'!B55</f>
        <v>18798.07</v>
      </c>
      <c r="D16" s="48"/>
    </row>
    <row r="17" spans="1:5" ht="15.75" x14ac:dyDescent="0.25">
      <c r="A17" s="49"/>
      <c r="B17" s="46" t="s">
        <v>101</v>
      </c>
      <c r="C17" s="50">
        <f>SUM(C13:C16)</f>
        <v>868326.78999999992</v>
      </c>
      <c r="D17" s="44"/>
    </row>
    <row r="18" spans="1:5" ht="15.75" x14ac:dyDescent="0.25">
      <c r="A18" s="1"/>
      <c r="B18" s="83"/>
      <c r="C18" s="83"/>
      <c r="D18" s="51"/>
    </row>
    <row r="19" spans="1:5" ht="15.75" x14ac:dyDescent="0.25">
      <c r="A19" s="52" t="s">
        <v>102</v>
      </c>
      <c r="B19" s="53" t="s">
        <v>48</v>
      </c>
      <c r="C19" s="37">
        <f>'1кв'!E22+'2кв'!E22+'3кв'!E22+'4кв'!E22</f>
        <v>511254.10800000001</v>
      </c>
      <c r="D19" s="51"/>
    </row>
    <row r="20" spans="1:5" ht="60" x14ac:dyDescent="0.25">
      <c r="A20" s="52"/>
      <c r="B20" s="6" t="s">
        <v>76</v>
      </c>
      <c r="C20" s="37">
        <f>'3кв'!E23</f>
        <v>-13124.147600000002</v>
      </c>
      <c r="D20" s="51"/>
    </row>
    <row r="21" spans="1:5" ht="30" x14ac:dyDescent="0.25">
      <c r="A21" s="52"/>
      <c r="B21" s="6" t="s">
        <v>103</v>
      </c>
      <c r="C21" s="37">
        <f>'1кв'!E23+'2кв'!E23+'3кв'!E24+'4кв'!E23</f>
        <v>18509</v>
      </c>
      <c r="D21" s="51"/>
    </row>
    <row r="22" spans="1:5" ht="15.75" x14ac:dyDescent="0.25">
      <c r="A22" s="52"/>
      <c r="B22" s="6" t="s">
        <v>41</v>
      </c>
      <c r="C22" s="37">
        <f>'1кв'!E24+'2кв'!E24+'3кв'!E25+'4кв'!E24</f>
        <v>309.66000000000003</v>
      </c>
      <c r="D22" s="51"/>
    </row>
    <row r="23" spans="1:5" ht="15.75" x14ac:dyDescent="0.25">
      <c r="A23" s="52"/>
      <c r="B23" s="6" t="s">
        <v>42</v>
      </c>
      <c r="C23" s="37">
        <f>'1кв'!E25+'2кв'!E25+'3кв'!E26+'4кв'!E25</f>
        <v>185393.592</v>
      </c>
      <c r="D23" s="51"/>
    </row>
    <row r="24" spans="1:5" ht="15.75" x14ac:dyDescent="0.25">
      <c r="A24" s="52"/>
      <c r="B24" s="6" t="s">
        <v>59</v>
      </c>
      <c r="C24" s="37">
        <f>'1кв'!E26+'2кв'!E26+'3кв'!E27+'4кв'!E26</f>
        <v>34108.699999999997</v>
      </c>
      <c r="D24" s="51"/>
    </row>
    <row r="25" spans="1:5" ht="15.75" x14ac:dyDescent="0.25">
      <c r="A25" s="52"/>
      <c r="B25" s="6" t="s">
        <v>60</v>
      </c>
      <c r="C25" s="37">
        <f>'1кв'!E27+'2кв'!E27+'3кв'!E28+'4кв'!E27</f>
        <v>4831.3500000000004</v>
      </c>
      <c r="D25" s="51"/>
    </row>
    <row r="26" spans="1:5" ht="15.75" x14ac:dyDescent="0.25">
      <c r="A26" s="1"/>
      <c r="B26" s="6" t="s">
        <v>61</v>
      </c>
      <c r="C26" s="37">
        <f>'1кв'!E28+'2кв'!E28+'3кв'!E29+'4кв'!E28</f>
        <v>34445.64</v>
      </c>
      <c r="D26" s="51"/>
      <c r="E26" s="54"/>
    </row>
    <row r="27" spans="1:5" ht="15.75" x14ac:dyDescent="0.25">
      <c r="B27" s="6" t="s">
        <v>62</v>
      </c>
      <c r="C27" s="37">
        <f>'1кв'!E29+'2кв'!E29+'3кв'!E30+'4кв'!E29</f>
        <v>21038.28</v>
      </c>
      <c r="D27" s="51"/>
    </row>
    <row r="28" spans="1:5" ht="15.75" x14ac:dyDescent="0.25">
      <c r="A28" s="52"/>
      <c r="B28" s="25" t="s">
        <v>52</v>
      </c>
      <c r="C28" s="37">
        <f>'1кв'!E30+'2кв'!E30+'3кв'!E31+'4кв'!E30+209.76</f>
        <v>9325.32</v>
      </c>
      <c r="D28" s="51"/>
    </row>
    <row r="29" spans="1:5" ht="15.75" x14ac:dyDescent="0.25">
      <c r="A29" s="52"/>
      <c r="B29" s="55" t="s">
        <v>119</v>
      </c>
      <c r="C29" s="56">
        <f>48*206.95+4*218.47</f>
        <v>10807.479999999998</v>
      </c>
      <c r="D29" s="51"/>
    </row>
    <row r="30" spans="1:5" ht="15.75" x14ac:dyDescent="0.25">
      <c r="A30" s="52"/>
      <c r="B30" s="19" t="s">
        <v>121</v>
      </c>
      <c r="C30" s="56">
        <f>'3кв'!E32+'4кв'!E31</f>
        <v>32036</v>
      </c>
      <c r="D30" s="51"/>
    </row>
    <row r="31" spans="1:5" ht="15.75" x14ac:dyDescent="0.25">
      <c r="A31" s="52"/>
      <c r="B31" s="57" t="s">
        <v>104</v>
      </c>
      <c r="C31" s="56">
        <f>SUM(C33:C33)</f>
        <v>3400</v>
      </c>
      <c r="D31" s="51"/>
    </row>
    <row r="32" spans="1:5" ht="15.75" x14ac:dyDescent="0.25">
      <c r="A32" s="52"/>
      <c r="B32" s="58" t="s">
        <v>105</v>
      </c>
      <c r="C32" s="56"/>
      <c r="D32" s="51"/>
    </row>
    <row r="33" spans="1:5" ht="15.75" x14ac:dyDescent="0.25">
      <c r="A33" s="52"/>
      <c r="B33" s="59" t="s">
        <v>120</v>
      </c>
      <c r="C33" s="56">
        <v>3400</v>
      </c>
      <c r="D33" s="51"/>
    </row>
    <row r="34" spans="1:5" ht="15.75" x14ac:dyDescent="0.25">
      <c r="A34" s="1"/>
      <c r="B34" s="60" t="s">
        <v>106</v>
      </c>
      <c r="C34" s="61">
        <f>SUM(C19:C31)</f>
        <v>852334.98239999986</v>
      </c>
      <c r="D34" s="51">
        <f>'1кв'!E33+'2кв'!E35+'3кв'!E36+'4кв'!E35</f>
        <v>852334.9824000001</v>
      </c>
      <c r="E34" s="54">
        <f>D34-C34</f>
        <v>0</v>
      </c>
    </row>
    <row r="35" spans="1:5" ht="15.75" x14ac:dyDescent="0.25">
      <c r="A35" s="1"/>
      <c r="B35" s="62" t="s">
        <v>126</v>
      </c>
      <c r="C35" s="61">
        <f>C6+C17-C34</f>
        <v>-3324.1823999999324</v>
      </c>
      <c r="D35" s="51"/>
    </row>
    <row r="36" spans="1:5" ht="15.75" x14ac:dyDescent="0.25">
      <c r="A36" s="1"/>
      <c r="B36" s="45"/>
      <c r="C36" s="45"/>
      <c r="D36" s="51"/>
    </row>
    <row r="37" spans="1:5" ht="15.75" x14ac:dyDescent="0.25">
      <c r="A37" s="1"/>
      <c r="B37" s="87" t="s">
        <v>128</v>
      </c>
      <c r="C37" s="87"/>
      <c r="D37" s="51"/>
    </row>
    <row r="38" spans="1:5" ht="15.75" x14ac:dyDescent="0.25">
      <c r="A38" s="1"/>
      <c r="B38" s="87" t="s">
        <v>129</v>
      </c>
      <c r="C38" s="87">
        <v>23093.94</v>
      </c>
      <c r="D38" s="51"/>
    </row>
    <row r="39" spans="1:5" ht="15.75" x14ac:dyDescent="0.25">
      <c r="A39" s="1"/>
      <c r="B39" s="88" t="s">
        <v>130</v>
      </c>
      <c r="C39" s="88">
        <v>3012.19</v>
      </c>
      <c r="D39" s="51"/>
    </row>
    <row r="40" spans="1:5" ht="15.75" x14ac:dyDescent="0.25">
      <c r="A40" s="1"/>
      <c r="B40" s="87" t="s">
        <v>131</v>
      </c>
      <c r="C40" s="87">
        <f>C39-C38</f>
        <v>-20081.75</v>
      </c>
      <c r="D40" s="51"/>
    </row>
    <row r="41" spans="1:5" ht="15.75" x14ac:dyDescent="0.25">
      <c r="A41" s="1"/>
      <c r="B41" s="87"/>
      <c r="C41" s="87"/>
      <c r="D41" s="51"/>
    </row>
    <row r="42" spans="1:5" ht="15.75" x14ac:dyDescent="0.25">
      <c r="A42" s="45" t="s">
        <v>107</v>
      </c>
      <c r="C42" s="45"/>
      <c r="D42" s="51"/>
    </row>
    <row r="43" spans="1:5" ht="15.75" x14ac:dyDescent="0.25">
      <c r="A43" s="1"/>
      <c r="B43" s="45"/>
      <c r="C43" s="45"/>
      <c r="D43" s="51"/>
    </row>
    <row r="44" spans="1:5" ht="15.75" x14ac:dyDescent="0.25">
      <c r="A44" s="1" t="s">
        <v>108</v>
      </c>
      <c r="B44" s="45" t="s">
        <v>109</v>
      </c>
      <c r="C44" s="45"/>
      <c r="D44" s="51"/>
    </row>
    <row r="45" spans="1:5" ht="15.75" x14ac:dyDescent="0.25">
      <c r="A45" s="1"/>
      <c r="B45" s="45" t="s">
        <v>110</v>
      </c>
      <c r="C45" s="45"/>
      <c r="D45" s="51"/>
    </row>
    <row r="46" spans="1:5" ht="15.75" x14ac:dyDescent="0.25">
      <c r="A46" s="1"/>
      <c r="B46" s="45" t="s">
        <v>111</v>
      </c>
      <c r="C46" s="45"/>
      <c r="D46" s="51"/>
    </row>
    <row r="47" spans="1:5" ht="15.75" x14ac:dyDescent="0.25">
      <c r="A47" s="1"/>
      <c r="B47" s="45" t="s">
        <v>112</v>
      </c>
      <c r="C47" s="45"/>
      <c r="D47" s="51"/>
    </row>
    <row r="48" spans="1:5" ht="15.75" x14ac:dyDescent="0.25">
      <c r="A48" s="1"/>
      <c r="B48" s="45"/>
      <c r="C48" s="45"/>
      <c r="D48" s="51"/>
    </row>
    <row r="49" spans="1:4" ht="15.75" x14ac:dyDescent="0.25">
      <c r="A49" s="1"/>
      <c r="B49" s="45"/>
      <c r="C49" s="45"/>
      <c r="D49" s="51"/>
    </row>
    <row r="50" spans="1:4" ht="15.75" x14ac:dyDescent="0.25">
      <c r="A50" s="1"/>
      <c r="B50" s="45"/>
      <c r="C50" s="45"/>
      <c r="D50" s="51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2022-03-09T13:25:59Z</dcterms:modified>
</cp:coreProperties>
</file>