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6305" yWindow="3465" windowWidth="12045" windowHeight="15345" activeTab="4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'1кв'!$A$1:$E$51</definedName>
    <definedName name="_xlnm.Print_Area" localSheetId="1">'2кв'!$A$1:$E$56</definedName>
    <definedName name="_xlnm.Print_Area" localSheetId="2">'3кв'!$A$1:$E$54</definedName>
    <definedName name="_xlnm.Print_Area" localSheetId="3">'4кв'!$A$1:$E$61</definedName>
    <definedName name="_xlnm.Print_Area" localSheetId="4">отчет!$A$1:$C$42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1" l="1"/>
  <c r="C19" i="31"/>
  <c r="C20" i="31"/>
  <c r="D21" i="31" s="1"/>
  <c r="C21" i="31"/>
  <c r="C18" i="31"/>
  <c r="C22" i="31"/>
  <c r="C23" i="31"/>
  <c r="B59" i="30"/>
  <c r="C24" i="31"/>
  <c r="D41" i="30"/>
  <c r="E41" i="30"/>
  <c r="E27" i="30"/>
  <c r="E26" i="30"/>
  <c r="E25" i="30"/>
  <c r="E31" i="30"/>
  <c r="E32" i="30"/>
  <c r="E33" i="30"/>
  <c r="E34" i="30"/>
  <c r="E35" i="30"/>
  <c r="E36" i="30"/>
  <c r="E37" i="30"/>
  <c r="E38" i="30"/>
  <c r="E39" i="30"/>
  <c r="E40" i="30"/>
  <c r="E30" i="30"/>
  <c r="C28" i="31" l="1"/>
  <c r="C27" i="31"/>
  <c r="C25" i="31"/>
  <c r="C27" i="28"/>
  <c r="C6" i="31"/>
  <c r="B57" i="30" l="1"/>
  <c r="C13" i="31"/>
  <c r="C14" i="31" s="1"/>
  <c r="E23" i="30"/>
  <c r="C17" i="31" s="1"/>
  <c r="E22" i="30"/>
  <c r="B60" i="30" l="1"/>
  <c r="C16" i="31"/>
  <c r="C30" i="31" s="1"/>
  <c r="C31" i="31" s="1"/>
  <c r="B61" i="30"/>
  <c r="E34" i="29"/>
  <c r="B52" i="29"/>
  <c r="E29" i="29"/>
  <c r="E32" i="29"/>
  <c r="E31" i="29"/>
  <c r="E30" i="29"/>
  <c r="B54" i="28" l="1"/>
  <c r="E36" i="28"/>
  <c r="E34" i="28"/>
  <c r="E33" i="28"/>
  <c r="E31" i="28"/>
  <c r="E30" i="28"/>
  <c r="D30" i="28" l="1"/>
  <c r="E23" i="29"/>
  <c r="E22" i="29"/>
  <c r="E23" i="28"/>
  <c r="E22" i="28"/>
  <c r="B55" i="28" s="1"/>
  <c r="B53" i="29" l="1"/>
  <c r="E29" i="27"/>
  <c r="E23" i="27" l="1"/>
  <c r="E22" i="27"/>
  <c r="E31" i="27" s="1"/>
  <c r="B50" i="27" l="1"/>
  <c r="B51" i="27" s="1"/>
  <c r="B52" i="28" s="1"/>
  <c r="B56" i="28" s="1"/>
  <c r="B50" i="29" s="1"/>
  <c r="B54" i="29" s="1"/>
</calcChain>
</file>

<file path=xl/sharedStrings.xml><?xml version="1.0" encoding="utf-8"?>
<sst xmlns="http://schemas.openxmlformats.org/spreadsheetml/2006/main" count="373" uniqueCount="130">
  <si>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</si>
  <si>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</si>
  <si>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</si>
  <si>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</si>
  <si>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</si>
  <si>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</si>
  <si>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</si>
  <si>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</si>
  <si>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</si>
  <si>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</si>
  <si>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</si>
  <si>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</si>
  <si>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</si>
  <si>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</si>
  <si>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</si>
  <si>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</si>
  <si>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</si>
  <si>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</si>
  <si>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</si>
  <si>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</si>
  <si>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</si>
  <si>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</si>
  <si>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</si>
  <si>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</si>
  <si>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49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</si>
  <si>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№17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</si>
  <si>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</si>
  <si>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</si>
  <si>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</si>
  <si>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</si>
  <si>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</si>
  <si>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</si>
  <si>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</si>
  <si>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</si>
  <si>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 xml:space="preserve">Расходы по содержанию и тек. Ремонту </t>
  </si>
  <si>
    <t xml:space="preserve">Расходы по управлению МКД </t>
  </si>
  <si>
    <t>ИТОГО, руб.</t>
  </si>
  <si>
    <t>Остаток на начало квартала</t>
  </si>
  <si>
    <t>определена приложением № 9 к договору</t>
  </si>
  <si>
    <t>Услуги по содержанию многоквартирного дома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</si>
  <si>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</si>
  <si>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</si>
  <si>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</si>
  <si>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</si>
  <si>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№47 от 20.05.2022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</si>
  <si>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</si>
  <si>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</si>
  <si>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Васильченко Елены Михайловны </t>
    </r>
  </si>
  <si>
    <t>Заказчик - Собственники МКД, в лице председателя совета МКД Васильченко Е.М.</t>
  </si>
  <si>
    <t>Дератизация, дезинсекция</t>
  </si>
  <si>
    <t xml:space="preserve">по заявке </t>
  </si>
  <si>
    <t>S квартир = 2696м2</t>
  </si>
  <si>
    <t>за 1 квартал 2025 года</t>
  </si>
  <si>
    <t>31.03.2025 г.</t>
  </si>
  <si>
    <t xml:space="preserve">           2. Всего за период с "01" 01  2025 г. по "31" 03 2025 г. выполнено работ (оказано услуг) на общую сумму двести семьдесят пять тысяч шестьсот двадцать девять рублей 22 копейки.</t>
  </si>
  <si>
    <t>Предъявлено населению 244496,3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</si>
  <si>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</si>
  <si>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</si>
  <si>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</si>
  <si>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</si>
  <si>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</si>
  <si>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</si>
  <si>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апрель</t>
  </si>
  <si>
    <t>ч/час</t>
  </si>
  <si>
    <t>Ремонт детской площадки, установка ограждений  (сварочные работы) (кв.16)</t>
  </si>
  <si>
    <t>Монтаж труб и запорной арматуры на ХВС (кв.16)</t>
  </si>
  <si>
    <t>Ремонт МАФ (кв.57)</t>
  </si>
  <si>
    <t>Установка запорной арматуры и труб в 3 подвале (кв.59)</t>
  </si>
  <si>
    <t>Устройство укрытий в подвале  (смета)</t>
  </si>
  <si>
    <t>май</t>
  </si>
  <si>
    <t>июнь</t>
  </si>
  <si>
    <t xml:space="preserve">           2. Всего за период с "01" 04  2025 г. по "30" 06 2025 г. выполнено работ (оказано услуг) на общую сумму двести пятьдесят пять тысяч тридцать шесть рублей 11 копеек</t>
  </si>
  <si>
    <t>Предъявлено населению 267178,55</t>
  </si>
  <si>
    <t>Замена КНС (кв. 40)</t>
  </si>
  <si>
    <t>ремонт зонта над песочницей</t>
  </si>
  <si>
    <t>июль</t>
  </si>
  <si>
    <t>авгут</t>
  </si>
  <si>
    <t>замена ступеней на горке</t>
  </si>
  <si>
    <t>сентябрь</t>
  </si>
  <si>
    <t>Поверка ОПУ ГВС (расходомер 1шт)</t>
  </si>
  <si>
    <t xml:space="preserve">           2. Всего за период с "01" 07  2025 г. по "30" 09 2025 г. выполнено работ (оказано услуг) на общую сумму двести тридцать семь тысяч девятьсот шестнадцать рублей 67 копеек.</t>
  </si>
  <si>
    <t>Предъявлено населению 248896,33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</si>
  <si>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</si>
  <si>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</si>
  <si>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</si>
  <si>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</si>
  <si>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49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</si>
  <si>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</si>
  <si>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</si>
  <si>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</si>
  <si>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</si>
  <si>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</si>
  <si>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</si>
  <si>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</si>
  <si>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</si>
  <si>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</si>
  <si>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</si>
  <si>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</si>
  <si>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</si>
  <si>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</si>
  <si>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</si>
  <si>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01.01.2025г. по 31.12.2025 г.</t>
  </si>
  <si>
    <t>Замена стояка ГВС (кв.31,34,37,40)</t>
  </si>
  <si>
    <t>Ремонт узла учета ОДПУ ГВС (кв.59)</t>
  </si>
  <si>
    <t>Замена стояка ГВС с подвала по 5 этаж (кв.26)</t>
  </si>
  <si>
    <t>Замена стояка ГВС (кв.23)</t>
  </si>
  <si>
    <t>Замена стояка ГВС с подвала по 5 этаж (кв.29)</t>
  </si>
  <si>
    <t>Замена стояков ГВС и ХВС с подвала по 3 этаж (кв.46)</t>
  </si>
  <si>
    <t>Замена стояка ГВС (кв.50,53)</t>
  </si>
  <si>
    <t xml:space="preserve">Замена участка плети ГВС в подвале </t>
  </si>
  <si>
    <t>Ремонт мягкой кровли на козырьке входа в подъезде, регулировка доводчика</t>
  </si>
  <si>
    <t xml:space="preserve">Очистка крыши от мусора </t>
  </si>
  <si>
    <t>Реконструкция ОДПУ ГВС</t>
  </si>
  <si>
    <t>октябрь</t>
  </si>
  <si>
    <t>ноябрь</t>
  </si>
  <si>
    <t>декабрь</t>
  </si>
  <si>
    <t>Устройство укрытия в подвале</t>
  </si>
  <si>
    <t xml:space="preserve">           2. Всего за период с "01" 10  2025 г. по "31" 12  2025 г.  выполнено работ (оказано услуг) на общую сумму двести триста тридцатьсемь тысяч сто десять рублей 32 копейки.</t>
  </si>
  <si>
    <t>Предъявлено населению 259492,06</t>
  </si>
  <si>
    <t>Непредвиденные работы 205,5  ч/ч</t>
  </si>
  <si>
    <t>Начислено всего 1010286,6</t>
  </si>
  <si>
    <t>* холодная вода на СОИ - 0</t>
  </si>
  <si>
    <t>* горячая вода на СОИ -74094,13</t>
  </si>
  <si>
    <t>* водоотведение на СОИ- 13863,06</t>
  </si>
  <si>
    <t>* электроэнергия на СОИ- 20032,37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</si>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</sst>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\ _₽"/>
    <numFmt numFmtId="165" formatCode="[$-419]General"/>
    <numFmt numFmtId="166" formatCode="_-* #,##0.00_р_._-;\-* #,##0.00_р_._-;_-* \-??_р_._-;_-@_-"/>
    <numFmt numFmtId="167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1" fillId="0" borderId="0"/>
    <xf numFmtId="0" fontId="12" fillId="0" borderId="0"/>
    <xf numFmtId="0" fontId="12" fillId="0" borderId="0"/>
    <xf numFmtId="166" fontId="12" fillId="0" borderId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4" fillId="0" borderId="0" xfId="1" applyFont="1"/>
    <xf numFmtId="0" fontId="10" fillId="0" borderId="0" xfId="0" applyFont="1"/>
    <xf numFmtId="43" fontId="4" fillId="0" borderId="0" xfId="0" applyNumberFormat="1" applyFont="1"/>
    <xf numFmtId="0" fontId="7" fillId="0" borderId="1" xfId="0" applyFont="1" applyBorder="1"/>
    <xf numFmtId="0" fontId="4" fillId="0" borderId="1" xfId="0" applyFont="1" applyBorder="1" applyAlignment="1">
      <alignment wrapText="1"/>
    </xf>
    <xf numFmtId="39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3" fillId="0" borderId="1" xfId="0" applyFont="1" applyBorder="1"/>
    <xf numFmtId="0" fontId="13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4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Border="1"/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4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7" fontId="3" fillId="0" borderId="0" xfId="1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6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7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4" fillId="0" borderId="0" xfId="0" applyNumberFormat="1" applyFont="1"/>
    <xf numFmtId="43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/>
    <xf numFmtId="0" fontId="14" fillId="0" borderId="8" xfId="0" applyFont="1" applyBorder="1"/>
    <xf numFmtId="0" fontId="14" fillId="0" borderId="1" xfId="0" applyFont="1" applyBorder="1" applyAlignment="1">
      <alignment vertical="justify" wrapText="1"/>
    </xf>
    <xf numFmtId="0" fontId="14" fillId="0" borderId="8" xfId="0" applyFont="1" applyBorder="1" applyAlignment="1">
      <alignment vertical="justify" wrapText="1"/>
    </xf>
    <xf numFmtId="0" fontId="14" fillId="0" borderId="3" xfId="0" applyFont="1" applyBorder="1" applyAlignment="1">
      <alignment vertical="justify" wrapText="1"/>
    </xf>
    <xf numFmtId="0" fontId="14" fillId="0" borderId="3" xfId="0" applyFont="1" applyBorder="1" applyAlignment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6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16" zoomScaleSheetLayoutView="100" workbookViewId="0">
      <selection activeCell="B51" sqref="B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2.28515625" style="2" customWidth="1"/>
    <col min="5" max="5" width="16.5703125" style="2" customWidth="1"/>
    <col min="6" max="6" width="9.140625" style="2"/>
    <col min="7" max="7" width="15.28515625" style="2" customWidth="1"/>
    <col min="8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5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52</v>
      </c>
      <c r="B3" s="76"/>
      <c r="C3" s="76"/>
      <c r="D3" s="76"/>
      <c r="E3" s="76"/>
    </row>
    <row r="4" spans="1:5" s="1" customFormat="1" ht="15.6" customHeight="1" x14ac:dyDescent="0.25">
      <c r="A4" s="18" t="s">
        <v>13</v>
      </c>
      <c r="B4" s="4"/>
      <c r="C4" s="4"/>
      <c r="D4" s="20"/>
      <c r="E4" s="19" t="s">
        <v>53</v>
      </c>
    </row>
    <row r="5" spans="1:5" x14ac:dyDescent="0.25">
      <c r="A5" s="25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47</v>
      </c>
      <c r="B9" s="77"/>
      <c r="C9" s="77"/>
      <c r="D9" s="77"/>
      <c r="E9" s="77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30.75" customHeight="1" x14ac:dyDescent="0.25">
      <c r="A11" s="77" t="s">
        <v>44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ht="15" customHeight="1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ht="13.5" customHeight="1" x14ac:dyDescent="0.25">
      <c r="A15" s="77" t="s">
        <v>45</v>
      </c>
      <c r="B15" s="77"/>
      <c r="C15" s="77"/>
      <c r="D15" s="77"/>
      <c r="E15" s="77"/>
    </row>
    <row r="16" spans="1:5" ht="13.5" customHeight="1" x14ac:dyDescent="0.25">
      <c r="A16" s="71" t="s">
        <v>16</v>
      </c>
      <c r="B16" s="72"/>
      <c r="C16" s="72"/>
      <c r="D16" s="72"/>
      <c r="E16" s="72"/>
    </row>
    <row r="17" spans="1:7" ht="31.5" customHeight="1" x14ac:dyDescent="0.25">
      <c r="A17" s="77" t="s">
        <v>17</v>
      </c>
      <c r="B17" s="77"/>
      <c r="C17" s="77"/>
      <c r="D17" s="77"/>
      <c r="E17" s="77"/>
    </row>
    <row r="18" spans="1:7" ht="60.6" customHeight="1" x14ac:dyDescent="0.25">
      <c r="A18" s="77" t="s">
        <v>25</v>
      </c>
      <c r="B18" s="77"/>
      <c r="C18" s="77"/>
      <c r="D18" s="77"/>
      <c r="E18" s="77"/>
    </row>
    <row r="19" spans="1:7" ht="37.5" customHeight="1" x14ac:dyDescent="0.25">
      <c r="A19" s="82" t="s">
        <v>26</v>
      </c>
      <c r="B19" s="82"/>
      <c r="C19" s="82"/>
      <c r="D19" s="82"/>
      <c r="E19" s="82"/>
    </row>
    <row r="20" spans="1:7" ht="12.75" customHeight="1" x14ac:dyDescent="0.25">
      <c r="A20" s="82"/>
      <c r="B20" s="82"/>
      <c r="C20" s="82"/>
      <c r="D20" s="82"/>
      <c r="E20" s="82"/>
      <c r="F20" s="2">
        <v>2696</v>
      </c>
      <c r="G20" s="2">
        <v>3</v>
      </c>
    </row>
    <row r="21" spans="1:7" ht="150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39</v>
      </c>
      <c r="B22" s="8" t="s">
        <v>38</v>
      </c>
      <c r="C22" s="3" t="s">
        <v>4</v>
      </c>
      <c r="D22" s="3">
        <v>18.27</v>
      </c>
      <c r="E22" s="7">
        <f>D22*F20*G20</f>
        <v>147767.76</v>
      </c>
      <c r="G22" s="13"/>
    </row>
    <row r="23" spans="1:7" x14ac:dyDescent="0.25">
      <c r="A23" s="6" t="s">
        <v>35</v>
      </c>
      <c r="B23" s="8" t="s">
        <v>23</v>
      </c>
      <c r="C23" s="3" t="s">
        <v>4</v>
      </c>
      <c r="D23" s="3">
        <v>6.51</v>
      </c>
      <c r="E23" s="7">
        <f>D23*F20*G20</f>
        <v>52652.88</v>
      </c>
      <c r="G23" s="13"/>
    </row>
    <row r="24" spans="1:7" x14ac:dyDescent="0.25">
      <c r="A24" s="6" t="s">
        <v>49</v>
      </c>
      <c r="B24" s="8" t="s">
        <v>50</v>
      </c>
      <c r="C24" s="3" t="s">
        <v>29</v>
      </c>
      <c r="D24" s="3"/>
      <c r="E24" s="7">
        <v>0</v>
      </c>
      <c r="G24" s="13"/>
    </row>
    <row r="25" spans="1:7" ht="15.75" x14ac:dyDescent="0.25">
      <c r="A25" s="21" t="s">
        <v>41</v>
      </c>
      <c r="B25" s="8" t="s">
        <v>28</v>
      </c>
      <c r="C25" s="3" t="s">
        <v>29</v>
      </c>
      <c r="D25" s="3"/>
      <c r="E25" s="7">
        <v>50750.27</v>
      </c>
      <c r="G25" s="13"/>
    </row>
    <row r="26" spans="1:7" x14ac:dyDescent="0.25">
      <c r="A26" s="6" t="s">
        <v>43</v>
      </c>
      <c r="B26" s="8" t="s">
        <v>28</v>
      </c>
      <c r="C26" s="3" t="s">
        <v>29</v>
      </c>
      <c r="D26" s="3"/>
      <c r="E26" s="7">
        <v>10411.16</v>
      </c>
      <c r="G26" s="13"/>
    </row>
    <row r="27" spans="1:7" x14ac:dyDescent="0.25">
      <c r="A27" s="6" t="s">
        <v>42</v>
      </c>
      <c r="B27" s="8" t="s">
        <v>28</v>
      </c>
      <c r="C27" s="3" t="s">
        <v>29</v>
      </c>
      <c r="D27" s="3"/>
      <c r="E27" s="7">
        <v>5254.19</v>
      </c>
      <c r="G27" s="13"/>
    </row>
    <row r="28" spans="1:7" x14ac:dyDescent="0.25">
      <c r="A28" s="6" t="s">
        <v>40</v>
      </c>
      <c r="B28" s="8" t="s">
        <v>28</v>
      </c>
      <c r="C28" s="3" t="s">
        <v>29</v>
      </c>
      <c r="D28" s="3"/>
      <c r="E28" s="7">
        <v>0</v>
      </c>
      <c r="G28" s="13"/>
    </row>
    <row r="29" spans="1:7" ht="16.5" customHeight="1" x14ac:dyDescent="0.25">
      <c r="A29" s="6" t="s">
        <v>27</v>
      </c>
      <c r="B29" s="8" t="s">
        <v>28</v>
      </c>
      <c r="C29" s="3" t="s">
        <v>29</v>
      </c>
      <c r="D29" s="3"/>
      <c r="E29" s="7">
        <f>8592.96+200</f>
        <v>8792.9599999999991</v>
      </c>
      <c r="G29" s="13"/>
    </row>
    <row r="30" spans="1:7" ht="16.5" customHeight="1" x14ac:dyDescent="0.25">
      <c r="A30" s="6"/>
      <c r="B30" s="8"/>
      <c r="C30" s="3"/>
      <c r="D30" s="3"/>
      <c r="E30" s="7"/>
      <c r="G30" s="13"/>
    </row>
    <row r="31" spans="1:7" s="10" customFormat="1" ht="14.25" x14ac:dyDescent="0.2">
      <c r="A31" s="14" t="s">
        <v>36</v>
      </c>
      <c r="B31" s="14"/>
      <c r="C31" s="14"/>
      <c r="D31" s="14"/>
      <c r="E31" s="9">
        <f>SUM(E22:E30)</f>
        <v>275629.22000000003</v>
      </c>
    </row>
    <row r="33" spans="1:5" ht="33.75" customHeight="1" x14ac:dyDescent="0.25">
      <c r="A33" s="83" t="s">
        <v>54</v>
      </c>
      <c r="B33" s="83"/>
      <c r="C33" s="83"/>
      <c r="D33" s="83"/>
      <c r="E33" s="83"/>
    </row>
    <row r="34" spans="1:5" ht="32.25" customHeight="1" x14ac:dyDescent="0.25">
      <c r="A34" s="77" t="s">
        <v>21</v>
      </c>
      <c r="B34" s="77"/>
      <c r="C34" s="77"/>
      <c r="D34" s="77"/>
      <c r="E34" s="77"/>
    </row>
    <row r="35" spans="1:5" x14ac:dyDescent="0.25">
      <c r="A35" s="77" t="s">
        <v>20</v>
      </c>
      <c r="B35" s="77"/>
      <c r="C35" s="77"/>
      <c r="D35" s="77"/>
      <c r="E35" s="77"/>
    </row>
    <row r="36" spans="1:5" ht="35.25" customHeight="1" x14ac:dyDescent="0.25">
      <c r="A36" s="77" t="s">
        <v>30</v>
      </c>
      <c r="B36" s="77"/>
      <c r="C36" s="77"/>
      <c r="D36" s="77"/>
      <c r="E36" s="77"/>
    </row>
    <row r="37" spans="1:5" x14ac:dyDescent="0.25">
      <c r="A37" s="77" t="s">
        <v>18</v>
      </c>
      <c r="B37" s="77"/>
      <c r="C37" s="77"/>
      <c r="D37" s="77"/>
      <c r="E37" s="77"/>
    </row>
    <row r="38" spans="1:5" x14ac:dyDescent="0.25">
      <c r="A38" s="81" t="s">
        <v>5</v>
      </c>
      <c r="B38" s="81"/>
      <c r="C38" s="81"/>
      <c r="D38" s="81"/>
      <c r="E38" s="81"/>
    </row>
    <row r="39" spans="1:5" x14ac:dyDescent="0.25">
      <c r="A39" s="77" t="s">
        <v>18</v>
      </c>
      <c r="B39" s="77"/>
      <c r="C39" s="77"/>
      <c r="D39" s="77"/>
      <c r="E39" s="77"/>
    </row>
    <row r="40" spans="1:5" x14ac:dyDescent="0.25">
      <c r="A40" s="84" t="s">
        <v>46</v>
      </c>
      <c r="B40" s="84"/>
      <c r="C40" s="84"/>
      <c r="D40" s="84"/>
      <c r="E40" s="84"/>
    </row>
    <row r="41" spans="1:5" x14ac:dyDescent="0.25">
      <c r="B41" s="85" t="s">
        <v>19</v>
      </c>
      <c r="C41" s="85"/>
      <c r="D41" s="85"/>
      <c r="E41" s="5" t="s">
        <v>6</v>
      </c>
    </row>
    <row r="42" spans="1:5" x14ac:dyDescent="0.25">
      <c r="A42" s="24"/>
      <c r="B42" s="24"/>
      <c r="C42" s="24"/>
      <c r="D42" s="24"/>
      <c r="E42" s="24"/>
    </row>
    <row r="43" spans="1:5" x14ac:dyDescent="0.25">
      <c r="A43" s="84" t="s">
        <v>48</v>
      </c>
      <c r="B43" s="84"/>
      <c r="C43" s="84"/>
      <c r="D43" s="84"/>
      <c r="E43" s="84"/>
    </row>
    <row r="44" spans="1:5" x14ac:dyDescent="0.25">
      <c r="B44" s="85" t="s">
        <v>19</v>
      </c>
      <c r="C44" s="85"/>
      <c r="D44" s="85"/>
      <c r="E44" s="5" t="s">
        <v>6</v>
      </c>
    </row>
    <row r="45" spans="1:5" x14ac:dyDescent="0.25">
      <c r="A45" s="22" t="s">
        <v>51</v>
      </c>
    </row>
    <row r="46" spans="1:5" x14ac:dyDescent="0.25">
      <c r="A46" s="10" t="s">
        <v>31</v>
      </c>
    </row>
    <row r="47" spans="1:5" x14ac:dyDescent="0.25">
      <c r="A47" s="10" t="s">
        <v>37</v>
      </c>
      <c r="B47" s="16">
        <v>12667.29</v>
      </c>
    </row>
    <row r="48" spans="1:5" x14ac:dyDescent="0.25">
      <c r="A48" s="2" t="s">
        <v>55</v>
      </c>
      <c r="B48" s="11"/>
    </row>
    <row r="49" spans="1:2" x14ac:dyDescent="0.25">
      <c r="A49" s="2" t="s">
        <v>32</v>
      </c>
      <c r="B49" s="11">
        <v>236549.9</v>
      </c>
    </row>
    <row r="50" spans="1:2" ht="30" x14ac:dyDescent="0.25">
      <c r="A50" s="23" t="s">
        <v>34</v>
      </c>
      <c r="B50" s="11">
        <f>E31</f>
        <v>275629.22000000003</v>
      </c>
    </row>
    <row r="51" spans="1:2" x14ac:dyDescent="0.25">
      <c r="A51" s="12" t="s">
        <v>33</v>
      </c>
      <c r="B51" s="17">
        <f>B47+B49-B50</f>
        <v>-26412.030000000028</v>
      </c>
    </row>
    <row r="53" spans="1:2" x14ac:dyDescent="0.25">
      <c r="B53" s="2">
        <v>12667.29</v>
      </c>
    </row>
  </sheetData>
  <mergeCells count="29">
    <mergeCell ref="A39:E39"/>
    <mergeCell ref="A40:E40"/>
    <mergeCell ref="B41:D41"/>
    <mergeCell ref="A43:E43"/>
    <mergeCell ref="B44:D44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9370078740157483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2" zoomScaleSheetLayoutView="100" workbookViewId="0">
      <selection activeCell="A32" sqref="A3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2.28515625" style="2" customWidth="1"/>
    <col min="5" max="5" width="16.5703125" style="2" customWidth="1"/>
    <col min="6" max="6" width="9.140625" style="2"/>
    <col min="7" max="7" width="15.28515625" style="2" customWidth="1"/>
    <col min="8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5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56</v>
      </c>
      <c r="B3" s="76"/>
      <c r="C3" s="76"/>
      <c r="D3" s="76"/>
      <c r="E3" s="76"/>
    </row>
    <row r="4" spans="1:5" s="1" customFormat="1" ht="15.6" customHeight="1" x14ac:dyDescent="0.25">
      <c r="A4" s="18" t="s">
        <v>13</v>
      </c>
      <c r="B4" s="4"/>
      <c r="C4" s="4"/>
      <c r="D4" s="20"/>
      <c r="E4" s="19" t="s">
        <v>57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47</v>
      </c>
      <c r="B9" s="77"/>
      <c r="C9" s="77"/>
      <c r="D9" s="77"/>
      <c r="E9" s="77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30.75" customHeight="1" x14ac:dyDescent="0.25">
      <c r="A11" s="77" t="s">
        <v>44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ht="15" customHeight="1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ht="13.5" customHeight="1" x14ac:dyDescent="0.25">
      <c r="A15" s="77" t="s">
        <v>45</v>
      </c>
      <c r="B15" s="77"/>
      <c r="C15" s="77"/>
      <c r="D15" s="77"/>
      <c r="E15" s="77"/>
    </row>
    <row r="16" spans="1:5" ht="13.5" customHeight="1" x14ac:dyDescent="0.25">
      <c r="A16" s="71" t="s">
        <v>16</v>
      </c>
      <c r="B16" s="72"/>
      <c r="C16" s="72"/>
      <c r="D16" s="72"/>
      <c r="E16" s="72"/>
    </row>
    <row r="17" spans="1:7" ht="31.5" customHeight="1" x14ac:dyDescent="0.25">
      <c r="A17" s="77" t="s">
        <v>17</v>
      </c>
      <c r="B17" s="77"/>
      <c r="C17" s="77"/>
      <c r="D17" s="77"/>
      <c r="E17" s="77"/>
    </row>
    <row r="18" spans="1:7" ht="60.6" customHeight="1" x14ac:dyDescent="0.25">
      <c r="A18" s="77" t="s">
        <v>25</v>
      </c>
      <c r="B18" s="77"/>
      <c r="C18" s="77"/>
      <c r="D18" s="77"/>
      <c r="E18" s="77"/>
    </row>
    <row r="19" spans="1:7" ht="37.5" customHeight="1" x14ac:dyDescent="0.25">
      <c r="A19" s="82" t="s">
        <v>26</v>
      </c>
      <c r="B19" s="82"/>
      <c r="C19" s="82"/>
      <c r="D19" s="82"/>
      <c r="E19" s="82"/>
    </row>
    <row r="20" spans="1:7" ht="12.75" customHeight="1" x14ac:dyDescent="0.25">
      <c r="A20" s="82"/>
      <c r="B20" s="82"/>
      <c r="C20" s="82"/>
      <c r="D20" s="82"/>
      <c r="E20" s="82"/>
      <c r="F20" s="2">
        <v>2696</v>
      </c>
      <c r="G20" s="2">
        <v>3</v>
      </c>
    </row>
    <row r="21" spans="1:7" ht="150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39</v>
      </c>
      <c r="B22" s="8" t="s">
        <v>38</v>
      </c>
      <c r="C22" s="3" t="s">
        <v>4</v>
      </c>
      <c r="D22" s="3">
        <v>18.27</v>
      </c>
      <c r="E22" s="7">
        <f>D22*F20*G20</f>
        <v>147767.76</v>
      </c>
      <c r="G22" s="13"/>
    </row>
    <row r="23" spans="1:7" x14ac:dyDescent="0.25">
      <c r="A23" s="6" t="s">
        <v>35</v>
      </c>
      <c r="B23" s="8" t="s">
        <v>23</v>
      </c>
      <c r="C23" s="3" t="s">
        <v>4</v>
      </c>
      <c r="D23" s="3">
        <v>6.51</v>
      </c>
      <c r="E23" s="7">
        <f>D23*F20*G20</f>
        <v>52652.88</v>
      </c>
      <c r="G23" s="13"/>
    </row>
    <row r="24" spans="1:7" x14ac:dyDescent="0.25">
      <c r="A24" s="6" t="s">
        <v>49</v>
      </c>
      <c r="B24" s="8" t="s">
        <v>50</v>
      </c>
      <c r="C24" s="3" t="s">
        <v>29</v>
      </c>
      <c r="D24" s="3"/>
      <c r="E24" s="7">
        <v>0</v>
      </c>
      <c r="G24" s="13"/>
    </row>
    <row r="25" spans="1:7" ht="15.75" x14ac:dyDescent="0.25">
      <c r="A25" s="21" t="s">
        <v>41</v>
      </c>
      <c r="B25" s="8" t="s">
        <v>58</v>
      </c>
      <c r="C25" s="3" t="s">
        <v>29</v>
      </c>
      <c r="D25" s="3"/>
      <c r="E25" s="7">
        <v>22926.41</v>
      </c>
      <c r="G25" s="13"/>
    </row>
    <row r="26" spans="1:7" x14ac:dyDescent="0.25">
      <c r="A26" s="6" t="s">
        <v>43</v>
      </c>
      <c r="B26" s="8" t="s">
        <v>58</v>
      </c>
      <c r="C26" s="3" t="s">
        <v>29</v>
      </c>
      <c r="D26" s="3"/>
      <c r="E26" s="7">
        <v>4559.3999999999996</v>
      </c>
      <c r="G26" s="13"/>
    </row>
    <row r="27" spans="1:7" x14ac:dyDescent="0.25">
      <c r="A27" s="6" t="s">
        <v>42</v>
      </c>
      <c r="B27" s="8" t="s">
        <v>58</v>
      </c>
      <c r="C27" s="70">
        <f>'2кв'!E30+'2кв'!E31</f>
        <v>4505.76</v>
      </c>
      <c r="D27" s="3"/>
      <c r="E27" s="7">
        <v>4632.33</v>
      </c>
      <c r="G27" s="13"/>
    </row>
    <row r="28" spans="1:7" x14ac:dyDescent="0.25">
      <c r="A28" s="6" t="s">
        <v>40</v>
      </c>
      <c r="B28" s="8" t="s">
        <v>58</v>
      </c>
      <c r="C28" s="3" t="s">
        <v>29</v>
      </c>
      <c r="D28" s="3"/>
      <c r="E28" s="7">
        <v>0</v>
      </c>
      <c r="G28" s="13"/>
    </row>
    <row r="29" spans="1:7" ht="16.5" customHeight="1" x14ac:dyDescent="0.25">
      <c r="A29" s="6" t="s">
        <v>27</v>
      </c>
      <c r="B29" s="8" t="s">
        <v>58</v>
      </c>
      <c r="C29" s="3" t="s">
        <v>29</v>
      </c>
      <c r="D29" s="3"/>
      <c r="E29" s="7">
        <v>6647.39</v>
      </c>
      <c r="G29" s="13"/>
    </row>
    <row r="30" spans="1:7" ht="31.5" customHeight="1" x14ac:dyDescent="0.25">
      <c r="A30" s="30" t="s">
        <v>64</v>
      </c>
      <c r="B30" s="33" t="s">
        <v>62</v>
      </c>
      <c r="C30" s="3" t="s">
        <v>63</v>
      </c>
      <c r="D30" s="31">
        <f>8+1.5</f>
        <v>9.5</v>
      </c>
      <c r="E30" s="7">
        <f>D30*333.76</f>
        <v>3170.72</v>
      </c>
      <c r="G30" s="13"/>
    </row>
    <row r="31" spans="1:7" ht="31.5" customHeight="1" x14ac:dyDescent="0.25">
      <c r="A31" s="29" t="s">
        <v>65</v>
      </c>
      <c r="B31" s="33" t="s">
        <v>62</v>
      </c>
      <c r="C31" s="3" t="s">
        <v>63</v>
      </c>
      <c r="D31" s="32">
        <v>4</v>
      </c>
      <c r="E31" s="7">
        <f>D31*333.76</f>
        <v>1335.04</v>
      </c>
      <c r="G31" s="13"/>
    </row>
    <row r="32" spans="1:7" ht="30" customHeight="1" x14ac:dyDescent="0.25">
      <c r="A32" s="29" t="s">
        <v>68</v>
      </c>
      <c r="B32" s="33" t="s">
        <v>69</v>
      </c>
      <c r="C32" s="3" t="s">
        <v>29</v>
      </c>
      <c r="D32" s="32"/>
      <c r="E32" s="7">
        <v>9675.3799999999992</v>
      </c>
      <c r="G32" s="13"/>
    </row>
    <row r="33" spans="1:7" ht="16.5" customHeight="1" x14ac:dyDescent="0.25">
      <c r="A33" s="29" t="s">
        <v>66</v>
      </c>
      <c r="B33" s="33" t="s">
        <v>70</v>
      </c>
      <c r="C33" s="3" t="s">
        <v>63</v>
      </c>
      <c r="D33" s="32">
        <v>1</v>
      </c>
      <c r="E33" s="7">
        <f>D33*333.76</f>
        <v>333.76</v>
      </c>
      <c r="G33" s="13"/>
    </row>
    <row r="34" spans="1:7" ht="36" customHeight="1" x14ac:dyDescent="0.25">
      <c r="A34" s="29" t="s">
        <v>67</v>
      </c>
      <c r="B34" s="8" t="s">
        <v>70</v>
      </c>
      <c r="C34" s="3" t="s">
        <v>63</v>
      </c>
      <c r="D34" s="32">
        <v>4</v>
      </c>
      <c r="E34" s="7">
        <f>D34*333.76</f>
        <v>1335.04</v>
      </c>
      <c r="G34" s="13"/>
    </row>
    <row r="35" spans="1:7" ht="16.5" customHeight="1" x14ac:dyDescent="0.25">
      <c r="A35" s="6"/>
      <c r="B35" s="8"/>
      <c r="C35" s="3"/>
      <c r="D35" s="3"/>
      <c r="E35" s="7"/>
      <c r="G35" s="13"/>
    </row>
    <row r="36" spans="1:7" s="10" customFormat="1" ht="14.25" x14ac:dyDescent="0.2">
      <c r="A36" s="14" t="s">
        <v>36</v>
      </c>
      <c r="B36" s="14"/>
      <c r="C36" s="14"/>
      <c r="D36" s="14"/>
      <c r="E36" s="9">
        <f>SUM(E22:E35)</f>
        <v>255036.11000000004</v>
      </c>
    </row>
    <row r="38" spans="1:7" ht="33.75" customHeight="1" x14ac:dyDescent="0.25">
      <c r="A38" s="83" t="s">
        <v>71</v>
      </c>
      <c r="B38" s="83"/>
      <c r="C38" s="83"/>
      <c r="D38" s="83"/>
      <c r="E38" s="83"/>
    </row>
    <row r="39" spans="1:7" ht="32.25" customHeight="1" x14ac:dyDescent="0.25">
      <c r="A39" s="77" t="s">
        <v>21</v>
      </c>
      <c r="B39" s="77"/>
      <c r="C39" s="77"/>
      <c r="D39" s="77"/>
      <c r="E39" s="77"/>
    </row>
    <row r="40" spans="1:7" x14ac:dyDescent="0.25">
      <c r="A40" s="77" t="s">
        <v>20</v>
      </c>
      <c r="B40" s="77"/>
      <c r="C40" s="77"/>
      <c r="D40" s="77"/>
      <c r="E40" s="77"/>
    </row>
    <row r="41" spans="1:7" ht="35.25" customHeight="1" x14ac:dyDescent="0.25">
      <c r="A41" s="77" t="s">
        <v>30</v>
      </c>
      <c r="B41" s="77"/>
      <c r="C41" s="77"/>
      <c r="D41" s="77"/>
      <c r="E41" s="77"/>
    </row>
    <row r="42" spans="1:7" x14ac:dyDescent="0.25">
      <c r="A42" s="77" t="s">
        <v>18</v>
      </c>
      <c r="B42" s="77"/>
      <c r="C42" s="77"/>
      <c r="D42" s="77"/>
      <c r="E42" s="77"/>
    </row>
    <row r="43" spans="1:7" x14ac:dyDescent="0.25">
      <c r="A43" s="81" t="s">
        <v>5</v>
      </c>
      <c r="B43" s="81"/>
      <c r="C43" s="81"/>
      <c r="D43" s="81"/>
      <c r="E43" s="81"/>
    </row>
    <row r="44" spans="1:7" x14ac:dyDescent="0.25">
      <c r="A44" s="77" t="s">
        <v>18</v>
      </c>
      <c r="B44" s="77"/>
      <c r="C44" s="77"/>
      <c r="D44" s="77"/>
      <c r="E44" s="77"/>
    </row>
    <row r="45" spans="1:7" x14ac:dyDescent="0.25">
      <c r="A45" s="84" t="s">
        <v>46</v>
      </c>
      <c r="B45" s="84"/>
      <c r="C45" s="84"/>
      <c r="D45" s="84"/>
      <c r="E45" s="84"/>
    </row>
    <row r="46" spans="1:7" x14ac:dyDescent="0.25">
      <c r="B46" s="85" t="s">
        <v>19</v>
      </c>
      <c r="C46" s="85"/>
      <c r="D46" s="85"/>
      <c r="E46" s="5" t="s">
        <v>6</v>
      </c>
    </row>
    <row r="47" spans="1:7" x14ac:dyDescent="0.25">
      <c r="A47" s="26"/>
      <c r="B47" s="26"/>
      <c r="C47" s="26"/>
      <c r="D47" s="26"/>
      <c r="E47" s="26"/>
    </row>
    <row r="48" spans="1:7" x14ac:dyDescent="0.25">
      <c r="A48" s="84" t="s">
        <v>48</v>
      </c>
      <c r="B48" s="84"/>
      <c r="C48" s="84"/>
      <c r="D48" s="84"/>
      <c r="E48" s="84"/>
    </row>
    <row r="49" spans="1:5" x14ac:dyDescent="0.25">
      <c r="B49" s="85" t="s">
        <v>19</v>
      </c>
      <c r="C49" s="85"/>
      <c r="D49" s="85"/>
      <c r="E49" s="5" t="s">
        <v>6</v>
      </c>
    </row>
    <row r="50" spans="1:5" x14ac:dyDescent="0.25">
      <c r="A50" s="22" t="s">
        <v>51</v>
      </c>
    </row>
    <row r="51" spans="1:5" x14ac:dyDescent="0.25">
      <c r="A51" s="10" t="s">
        <v>31</v>
      </c>
    </row>
    <row r="52" spans="1:5" x14ac:dyDescent="0.25">
      <c r="A52" s="10" t="s">
        <v>37</v>
      </c>
      <c r="B52" s="16">
        <f>'1кв'!B51</f>
        <v>-26412.030000000028</v>
      </c>
    </row>
    <row r="53" spans="1:5" x14ac:dyDescent="0.25">
      <c r="A53" s="2" t="s">
        <v>72</v>
      </c>
      <c r="B53" s="11"/>
    </row>
    <row r="54" spans="1:5" x14ac:dyDescent="0.25">
      <c r="A54" s="2" t="s">
        <v>32</v>
      </c>
      <c r="B54" s="11">
        <f>263692.94-259.23</f>
        <v>263433.71000000002</v>
      </c>
    </row>
    <row r="55" spans="1:5" ht="30" x14ac:dyDescent="0.25">
      <c r="A55" s="28" t="s">
        <v>34</v>
      </c>
      <c r="B55" s="11">
        <f>E36</f>
        <v>255036.11000000004</v>
      </c>
    </row>
    <row r="56" spans="1:5" x14ac:dyDescent="0.25">
      <c r="A56" s="12" t="s">
        <v>33</v>
      </c>
      <c r="B56" s="17">
        <f>B52+B54-B55</f>
        <v>-18014.430000000051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3:E43"/>
    <mergeCell ref="A15:E15"/>
    <mergeCell ref="A16:E16"/>
    <mergeCell ref="A17:E17"/>
    <mergeCell ref="A18:E18"/>
    <mergeCell ref="A19:E19"/>
    <mergeCell ref="A20:E20"/>
    <mergeCell ref="A38:E38"/>
    <mergeCell ref="A39:E39"/>
    <mergeCell ref="A40:E40"/>
    <mergeCell ref="A41:E41"/>
    <mergeCell ref="A42:E42"/>
    <mergeCell ref="A44:E44"/>
    <mergeCell ref="A45:E45"/>
    <mergeCell ref="B46:D46"/>
    <mergeCell ref="A48:E48"/>
    <mergeCell ref="B49:D49"/>
  </mergeCells>
  <printOptions horizontalCentered="1"/>
  <pageMargins left="0.31496062992125984" right="0.39370078740157483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18" zoomScaleSheetLayoutView="100" workbookViewId="0">
      <selection activeCell="E33" sqref="E33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2.28515625" style="2" customWidth="1"/>
    <col min="5" max="5" width="16.5703125" style="2" customWidth="1"/>
    <col min="6" max="6" width="9.140625" style="2"/>
    <col min="7" max="7" width="15.28515625" style="2" customWidth="1"/>
    <col min="8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5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59</v>
      </c>
      <c r="B3" s="76"/>
      <c r="C3" s="76"/>
      <c r="D3" s="76"/>
      <c r="E3" s="76"/>
    </row>
    <row r="4" spans="1:5" s="1" customFormat="1" ht="15.6" customHeight="1" x14ac:dyDescent="0.25">
      <c r="A4" s="18" t="s">
        <v>13</v>
      </c>
      <c r="B4" s="4"/>
      <c r="C4" s="4"/>
      <c r="D4" s="20"/>
      <c r="E4" s="19" t="s">
        <v>60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47</v>
      </c>
      <c r="B9" s="77"/>
      <c r="C9" s="77"/>
      <c r="D9" s="77"/>
      <c r="E9" s="77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30.75" customHeight="1" x14ac:dyDescent="0.25">
      <c r="A11" s="77" t="s">
        <v>44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ht="15" customHeight="1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ht="13.5" customHeight="1" x14ac:dyDescent="0.25">
      <c r="A15" s="77" t="s">
        <v>45</v>
      </c>
      <c r="B15" s="77"/>
      <c r="C15" s="77"/>
      <c r="D15" s="77"/>
      <c r="E15" s="77"/>
    </row>
    <row r="16" spans="1:5" ht="13.5" customHeight="1" x14ac:dyDescent="0.25">
      <c r="A16" s="71" t="s">
        <v>16</v>
      </c>
      <c r="B16" s="72"/>
      <c r="C16" s="72"/>
      <c r="D16" s="72"/>
      <c r="E16" s="72"/>
    </row>
    <row r="17" spans="1:7" ht="31.5" customHeight="1" x14ac:dyDescent="0.25">
      <c r="A17" s="77" t="s">
        <v>17</v>
      </c>
      <c r="B17" s="77"/>
      <c r="C17" s="77"/>
      <c r="D17" s="77"/>
      <c r="E17" s="77"/>
    </row>
    <row r="18" spans="1:7" ht="60.6" customHeight="1" x14ac:dyDescent="0.25">
      <c r="A18" s="77" t="s">
        <v>25</v>
      </c>
      <c r="B18" s="77"/>
      <c r="C18" s="77"/>
      <c r="D18" s="77"/>
      <c r="E18" s="77"/>
    </row>
    <row r="19" spans="1:7" ht="37.5" customHeight="1" x14ac:dyDescent="0.25">
      <c r="A19" s="82" t="s">
        <v>26</v>
      </c>
      <c r="B19" s="82"/>
      <c r="C19" s="82"/>
      <c r="D19" s="82"/>
      <c r="E19" s="82"/>
    </row>
    <row r="20" spans="1:7" ht="12.75" customHeight="1" x14ac:dyDescent="0.25">
      <c r="A20" s="82"/>
      <c r="B20" s="82"/>
      <c r="C20" s="82"/>
      <c r="D20" s="82"/>
      <c r="E20" s="82"/>
      <c r="F20" s="2">
        <v>2696</v>
      </c>
      <c r="G20" s="2">
        <v>3</v>
      </c>
    </row>
    <row r="21" spans="1:7" ht="150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39</v>
      </c>
      <c r="B22" s="8" t="s">
        <v>38</v>
      </c>
      <c r="C22" s="3" t="s">
        <v>4</v>
      </c>
      <c r="D22" s="3">
        <v>19.329999999999998</v>
      </c>
      <c r="E22" s="7">
        <f>D22*F20*G20</f>
        <v>156341.03999999998</v>
      </c>
      <c r="G22" s="13"/>
    </row>
    <row r="23" spans="1:7" x14ac:dyDescent="0.25">
      <c r="A23" s="6" t="s">
        <v>35</v>
      </c>
      <c r="B23" s="8" t="s">
        <v>23</v>
      </c>
      <c r="C23" s="3" t="s">
        <v>4</v>
      </c>
      <c r="D23" s="3">
        <v>7.13</v>
      </c>
      <c r="E23" s="7">
        <f>D23*F20*G20</f>
        <v>57667.44</v>
      </c>
      <c r="G23" s="13"/>
    </row>
    <row r="24" spans="1:7" x14ac:dyDescent="0.25">
      <c r="A24" s="6" t="s">
        <v>49</v>
      </c>
      <c r="B24" s="8" t="s">
        <v>50</v>
      </c>
      <c r="C24" s="3" t="s">
        <v>29</v>
      </c>
      <c r="D24" s="3"/>
      <c r="E24" s="7">
        <v>689.68</v>
      </c>
      <c r="G24" s="13"/>
    </row>
    <row r="25" spans="1:7" ht="15.75" x14ac:dyDescent="0.25">
      <c r="A25" s="21" t="s">
        <v>41</v>
      </c>
      <c r="B25" s="8" t="s">
        <v>61</v>
      </c>
      <c r="C25" s="3" t="s">
        <v>29</v>
      </c>
      <c r="D25" s="3"/>
      <c r="E25" s="7">
        <v>861.63</v>
      </c>
      <c r="G25" s="13"/>
    </row>
    <row r="26" spans="1:7" x14ac:dyDescent="0.25">
      <c r="A26" s="6" t="s">
        <v>43</v>
      </c>
      <c r="B26" s="8" t="s">
        <v>61</v>
      </c>
      <c r="C26" s="3" t="s">
        <v>29</v>
      </c>
      <c r="D26" s="3"/>
      <c r="E26" s="7">
        <v>0</v>
      </c>
      <c r="G26" s="13"/>
    </row>
    <row r="27" spans="1:7" x14ac:dyDescent="0.25">
      <c r="A27" s="6" t="s">
        <v>42</v>
      </c>
      <c r="B27" s="8" t="s">
        <v>61</v>
      </c>
      <c r="C27" s="3" t="s">
        <v>29</v>
      </c>
      <c r="D27" s="3"/>
      <c r="E27" s="7">
        <v>5328</v>
      </c>
      <c r="G27" s="13"/>
    </row>
    <row r="28" spans="1:7" x14ac:dyDescent="0.25">
      <c r="A28" s="6" t="s">
        <v>40</v>
      </c>
      <c r="B28" s="8" t="s">
        <v>61</v>
      </c>
      <c r="C28" s="3" t="s">
        <v>29</v>
      </c>
      <c r="D28" s="3"/>
      <c r="E28" s="7">
        <v>0</v>
      </c>
      <c r="G28" s="13"/>
    </row>
    <row r="29" spans="1:7" ht="16.5" customHeight="1" x14ac:dyDescent="0.25">
      <c r="A29" s="6" t="s">
        <v>27</v>
      </c>
      <c r="B29" s="8" t="s">
        <v>61</v>
      </c>
      <c r="C29" s="3" t="s">
        <v>29</v>
      </c>
      <c r="D29" s="3"/>
      <c r="E29" s="7">
        <f>150+2880</f>
        <v>3030</v>
      </c>
      <c r="G29" s="13"/>
    </row>
    <row r="30" spans="1:7" ht="15.75" customHeight="1" x14ac:dyDescent="0.25">
      <c r="A30" s="29" t="s">
        <v>74</v>
      </c>
      <c r="B30" s="8" t="s">
        <v>75</v>
      </c>
      <c r="C30" s="3" t="s">
        <v>63</v>
      </c>
      <c r="D30" s="32">
        <v>1.5</v>
      </c>
      <c r="E30" s="7">
        <f t="shared" ref="E30:E32" si="0">D30*333.76</f>
        <v>500.64</v>
      </c>
      <c r="G30" s="13"/>
    </row>
    <row r="31" spans="1:7" ht="19.5" customHeight="1" x14ac:dyDescent="0.25">
      <c r="A31" s="29" t="s">
        <v>73</v>
      </c>
      <c r="B31" s="8" t="s">
        <v>76</v>
      </c>
      <c r="C31" s="3" t="s">
        <v>63</v>
      </c>
      <c r="D31" s="32">
        <v>9.5</v>
      </c>
      <c r="E31" s="7">
        <f t="shared" si="0"/>
        <v>3170.72</v>
      </c>
      <c r="G31" s="13"/>
    </row>
    <row r="32" spans="1:7" ht="19.5" customHeight="1" x14ac:dyDescent="0.25">
      <c r="A32" s="29" t="s">
        <v>77</v>
      </c>
      <c r="B32" s="8" t="s">
        <v>78</v>
      </c>
      <c r="C32" s="3" t="s">
        <v>63</v>
      </c>
      <c r="D32" s="32">
        <v>2</v>
      </c>
      <c r="E32" s="7">
        <f t="shared" si="0"/>
        <v>667.52</v>
      </c>
      <c r="G32" s="13"/>
    </row>
    <row r="33" spans="1:7" ht="35.25" customHeight="1" x14ac:dyDescent="0.25">
      <c r="A33" s="37" t="s">
        <v>79</v>
      </c>
      <c r="B33" s="8" t="s">
        <v>78</v>
      </c>
      <c r="C33" s="3" t="s">
        <v>29</v>
      </c>
      <c r="D33" s="38"/>
      <c r="E33" s="7">
        <v>9660</v>
      </c>
      <c r="G33" s="13"/>
    </row>
    <row r="34" spans="1:7" s="10" customFormat="1" ht="14.25" x14ac:dyDescent="0.2">
      <c r="A34" s="14" t="s">
        <v>36</v>
      </c>
      <c r="B34" s="14"/>
      <c r="C34" s="14"/>
      <c r="D34" s="14"/>
      <c r="E34" s="9">
        <f>SUM(E22:E33)</f>
        <v>237916.66999999998</v>
      </c>
    </row>
    <row r="36" spans="1:7" ht="33.75" customHeight="1" x14ac:dyDescent="0.25">
      <c r="A36" s="83" t="s">
        <v>80</v>
      </c>
      <c r="B36" s="83"/>
      <c r="C36" s="83"/>
      <c r="D36" s="83"/>
      <c r="E36" s="83"/>
    </row>
    <row r="37" spans="1:7" ht="32.25" customHeight="1" x14ac:dyDescent="0.25">
      <c r="A37" s="77" t="s">
        <v>21</v>
      </c>
      <c r="B37" s="77"/>
      <c r="C37" s="77"/>
      <c r="D37" s="77"/>
      <c r="E37" s="77"/>
    </row>
    <row r="38" spans="1:7" ht="15" customHeight="1" x14ac:dyDescent="0.25">
      <c r="A38" s="77" t="s">
        <v>20</v>
      </c>
      <c r="B38" s="77"/>
      <c r="C38" s="77"/>
      <c r="D38" s="77"/>
      <c r="E38" s="77"/>
    </row>
    <row r="39" spans="1:7" ht="35.25" customHeight="1" x14ac:dyDescent="0.25">
      <c r="A39" s="77" t="s">
        <v>30</v>
      </c>
      <c r="B39" s="77"/>
      <c r="C39" s="77"/>
      <c r="D39" s="77"/>
      <c r="E39" s="77"/>
    </row>
    <row r="40" spans="1:7" x14ac:dyDescent="0.25">
      <c r="A40" s="77" t="s">
        <v>18</v>
      </c>
      <c r="B40" s="77"/>
      <c r="C40" s="77"/>
      <c r="D40" s="77"/>
      <c r="E40" s="77"/>
    </row>
    <row r="41" spans="1:7" x14ac:dyDescent="0.25">
      <c r="A41" s="81" t="s">
        <v>5</v>
      </c>
      <c r="B41" s="81"/>
      <c r="C41" s="81"/>
      <c r="D41" s="81"/>
      <c r="E41" s="81"/>
    </row>
    <row r="42" spans="1:7" x14ac:dyDescent="0.25">
      <c r="A42" s="77" t="s">
        <v>18</v>
      </c>
      <c r="B42" s="77"/>
      <c r="C42" s="77"/>
      <c r="D42" s="77"/>
      <c r="E42" s="77"/>
    </row>
    <row r="43" spans="1:7" ht="15" customHeight="1" x14ac:dyDescent="0.25">
      <c r="A43" s="84" t="s">
        <v>46</v>
      </c>
      <c r="B43" s="84"/>
      <c r="C43" s="84"/>
      <c r="D43" s="84"/>
      <c r="E43" s="84"/>
    </row>
    <row r="44" spans="1:7" x14ac:dyDescent="0.25">
      <c r="B44" s="86" t="s">
        <v>19</v>
      </c>
      <c r="C44" s="86"/>
      <c r="D44" s="86"/>
      <c r="E44" s="5" t="s">
        <v>6</v>
      </c>
    </row>
    <row r="45" spans="1:7" x14ac:dyDescent="0.25">
      <c r="A45" s="26"/>
      <c r="B45" s="26"/>
      <c r="C45" s="26"/>
      <c r="D45" s="26"/>
      <c r="E45" s="26"/>
    </row>
    <row r="46" spans="1:7" ht="15" customHeight="1" x14ac:dyDescent="0.25">
      <c r="A46" s="84" t="s">
        <v>48</v>
      </c>
      <c r="B46" s="84"/>
      <c r="C46" s="84"/>
      <c r="D46" s="84"/>
      <c r="E46" s="84"/>
    </row>
    <row r="47" spans="1:7" x14ac:dyDescent="0.25">
      <c r="B47" s="86" t="s">
        <v>19</v>
      </c>
      <c r="C47" s="86"/>
      <c r="D47" s="86"/>
      <c r="E47" s="5" t="s">
        <v>6</v>
      </c>
    </row>
    <row r="48" spans="1:7" x14ac:dyDescent="0.25">
      <c r="A48" s="22" t="s">
        <v>51</v>
      </c>
    </row>
    <row r="49" spans="1:2" x14ac:dyDescent="0.25">
      <c r="A49" s="10" t="s">
        <v>31</v>
      </c>
    </row>
    <row r="50" spans="1:2" x14ac:dyDescent="0.25">
      <c r="A50" s="10" t="s">
        <v>37</v>
      </c>
      <c r="B50" s="16">
        <f>'2кв'!B56</f>
        <v>-18014.430000000051</v>
      </c>
    </row>
    <row r="51" spans="1:2" x14ac:dyDescent="0.25">
      <c r="A51" s="2" t="s">
        <v>81</v>
      </c>
      <c r="B51" s="11"/>
    </row>
    <row r="52" spans="1:2" x14ac:dyDescent="0.25">
      <c r="A52" s="2" t="s">
        <v>32</v>
      </c>
      <c r="B52" s="11">
        <f>249503.83-72.05</f>
        <v>249431.78</v>
      </c>
    </row>
    <row r="53" spans="1:2" ht="30" x14ac:dyDescent="0.25">
      <c r="A53" s="28" t="s">
        <v>34</v>
      </c>
      <c r="B53" s="11">
        <f>E34</f>
        <v>237916.66999999998</v>
      </c>
    </row>
    <row r="54" spans="1:2" x14ac:dyDescent="0.25">
      <c r="A54" s="12" t="s">
        <v>33</v>
      </c>
      <c r="B54" s="17">
        <f>B50+B52-B53</f>
        <v>-6499.3200000000361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1:E41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39:E39"/>
    <mergeCell ref="A40:E40"/>
    <mergeCell ref="A42:E42"/>
    <mergeCell ref="A43:E43"/>
    <mergeCell ref="B44:D44"/>
    <mergeCell ref="A46:E46"/>
    <mergeCell ref="B47:D47"/>
  </mergeCells>
  <printOptions horizontalCentered="1"/>
  <pageMargins left="0.31496062992125984" right="0.39370078740157483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view="pageBreakPreview" topLeftCell="A49" zoomScaleSheetLayoutView="100" workbookViewId="0">
      <selection activeCell="A25" sqref="A25:A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2.28515625" style="2" customWidth="1"/>
    <col min="5" max="5" width="16.5703125" style="2" customWidth="1"/>
    <col min="6" max="6" width="12.140625" style="2" bestFit="1" customWidth="1"/>
    <col min="7" max="7" width="15.28515625" style="2" customWidth="1"/>
    <col min="8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5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82</v>
      </c>
      <c r="B3" s="76"/>
      <c r="C3" s="76"/>
      <c r="D3" s="76"/>
      <c r="E3" s="76"/>
    </row>
    <row r="4" spans="1:5" s="1" customFormat="1" ht="15.6" customHeight="1" x14ac:dyDescent="0.25">
      <c r="A4" s="18" t="s">
        <v>13</v>
      </c>
      <c r="B4" s="4"/>
      <c r="C4" s="4"/>
      <c r="D4" s="2"/>
      <c r="E4" s="39">
        <v>46022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47</v>
      </c>
      <c r="B9" s="77"/>
      <c r="C9" s="77"/>
      <c r="D9" s="77"/>
      <c r="E9" s="77"/>
    </row>
    <row r="10" spans="1:5" ht="24" customHeight="1" x14ac:dyDescent="0.25">
      <c r="A10" s="79" t="s">
        <v>14</v>
      </c>
      <c r="B10" s="80"/>
      <c r="C10" s="80"/>
      <c r="D10" s="80"/>
      <c r="E10" s="80"/>
    </row>
    <row r="11" spans="1:5" ht="30.75" customHeight="1" x14ac:dyDescent="0.25">
      <c r="A11" s="77" t="s">
        <v>44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ht="15" customHeight="1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ht="13.5" customHeight="1" x14ac:dyDescent="0.25">
      <c r="A15" s="77" t="s">
        <v>45</v>
      </c>
      <c r="B15" s="77"/>
      <c r="C15" s="77"/>
      <c r="D15" s="77"/>
      <c r="E15" s="77"/>
    </row>
    <row r="16" spans="1:5" ht="13.5" customHeight="1" x14ac:dyDescent="0.25">
      <c r="A16" s="71" t="s">
        <v>16</v>
      </c>
      <c r="B16" s="72"/>
      <c r="C16" s="72"/>
      <c r="D16" s="72"/>
      <c r="E16" s="72"/>
    </row>
    <row r="17" spans="1:7" ht="31.5" customHeight="1" x14ac:dyDescent="0.25">
      <c r="A17" s="77" t="s">
        <v>17</v>
      </c>
      <c r="B17" s="77"/>
      <c r="C17" s="77"/>
      <c r="D17" s="77"/>
      <c r="E17" s="77"/>
    </row>
    <row r="18" spans="1:7" ht="60.6" customHeight="1" x14ac:dyDescent="0.25">
      <c r="A18" s="77" t="s">
        <v>25</v>
      </c>
      <c r="B18" s="77"/>
      <c r="C18" s="77"/>
      <c r="D18" s="77"/>
      <c r="E18" s="77"/>
    </row>
    <row r="19" spans="1:7" ht="37.5" customHeight="1" x14ac:dyDescent="0.25">
      <c r="A19" s="82" t="s">
        <v>26</v>
      </c>
      <c r="B19" s="82"/>
      <c r="C19" s="82"/>
      <c r="D19" s="82"/>
      <c r="E19" s="82"/>
    </row>
    <row r="20" spans="1:7" ht="12.75" customHeight="1" x14ac:dyDescent="0.25">
      <c r="A20" s="82"/>
      <c r="B20" s="82"/>
      <c r="C20" s="82"/>
      <c r="D20" s="82"/>
      <c r="E20" s="82"/>
      <c r="F20" s="2">
        <v>2696</v>
      </c>
      <c r="G20" s="2">
        <v>3</v>
      </c>
    </row>
    <row r="21" spans="1:7" ht="150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5" t="s">
        <v>39</v>
      </c>
      <c r="B22" s="8" t="s">
        <v>38</v>
      </c>
      <c r="C22" s="3" t="s">
        <v>4</v>
      </c>
      <c r="D22" s="3">
        <v>19.329999999999998</v>
      </c>
      <c r="E22" s="7">
        <f>D22*F20*G20</f>
        <v>156341.03999999998</v>
      </c>
      <c r="G22" s="13"/>
    </row>
    <row r="23" spans="1:7" x14ac:dyDescent="0.25">
      <c r="A23" s="6" t="s">
        <v>35</v>
      </c>
      <c r="B23" s="8" t="s">
        <v>23</v>
      </c>
      <c r="C23" s="3" t="s">
        <v>4</v>
      </c>
      <c r="D23" s="3">
        <v>7.13</v>
      </c>
      <c r="E23" s="7">
        <f>D23*F20*G20</f>
        <v>57667.44</v>
      </c>
      <c r="G23" s="13"/>
    </row>
    <row r="24" spans="1:7" x14ac:dyDescent="0.25">
      <c r="A24" s="6" t="s">
        <v>49</v>
      </c>
      <c r="B24" s="8" t="s">
        <v>50</v>
      </c>
      <c r="C24" s="3" t="s">
        <v>29</v>
      </c>
      <c r="D24" s="3"/>
      <c r="E24" s="7">
        <v>0</v>
      </c>
      <c r="G24" s="13"/>
    </row>
    <row r="25" spans="1:7" ht="15.75" x14ac:dyDescent="0.25">
      <c r="A25" s="21" t="s">
        <v>41</v>
      </c>
      <c r="B25" s="8" t="s">
        <v>83</v>
      </c>
      <c r="C25" s="3" t="s">
        <v>29</v>
      </c>
      <c r="D25" s="3"/>
      <c r="E25" s="7">
        <f>2438.06+4212.86+4212.86</f>
        <v>10863.779999999999</v>
      </c>
      <c r="G25" s="13"/>
    </row>
    <row r="26" spans="1:7" x14ac:dyDescent="0.25">
      <c r="A26" s="6" t="s">
        <v>43</v>
      </c>
      <c r="B26" s="8" t="s">
        <v>83</v>
      </c>
      <c r="C26" s="3" t="s">
        <v>29</v>
      </c>
      <c r="D26" s="3"/>
      <c r="E26" s="7">
        <f>771.79*2+422.83</f>
        <v>1966.4099999999999</v>
      </c>
      <c r="G26" s="13"/>
    </row>
    <row r="27" spans="1:7" x14ac:dyDescent="0.25">
      <c r="A27" s="6" t="s">
        <v>42</v>
      </c>
      <c r="B27" s="8" t="s">
        <v>83</v>
      </c>
      <c r="C27" s="3" t="s">
        <v>29</v>
      </c>
      <c r="D27" s="3"/>
      <c r="E27" s="7">
        <f>1497.76+1823.36+1645.76</f>
        <v>4966.88</v>
      </c>
      <c r="F27" s="13"/>
      <c r="G27" s="13"/>
    </row>
    <row r="28" spans="1:7" x14ac:dyDescent="0.25">
      <c r="A28" s="6" t="s">
        <v>40</v>
      </c>
      <c r="B28" s="8" t="s">
        <v>83</v>
      </c>
      <c r="C28" s="3" t="s">
        <v>29</v>
      </c>
      <c r="D28" s="3"/>
      <c r="E28" s="7">
        <v>0</v>
      </c>
      <c r="G28" s="13"/>
    </row>
    <row r="29" spans="1:7" ht="16.5" customHeight="1" x14ac:dyDescent="0.25">
      <c r="A29" s="6" t="s">
        <v>27</v>
      </c>
      <c r="B29" s="8" t="s">
        <v>83</v>
      </c>
      <c r="C29" s="3" t="s">
        <v>29</v>
      </c>
      <c r="D29" s="3"/>
      <c r="E29" s="7">
        <v>43230.53</v>
      </c>
      <c r="G29" s="13"/>
    </row>
    <row r="30" spans="1:7" ht="15.75" customHeight="1" x14ac:dyDescent="0.25">
      <c r="A30" s="93" t="s">
        <v>102</v>
      </c>
      <c r="B30" s="33" t="s">
        <v>113</v>
      </c>
      <c r="C30" s="3" t="s">
        <v>63</v>
      </c>
      <c r="D30" s="91">
        <v>18</v>
      </c>
      <c r="E30" s="7">
        <f>D30*333.76</f>
        <v>6007.68</v>
      </c>
      <c r="G30" s="13"/>
    </row>
    <row r="31" spans="1:7" ht="15.75" customHeight="1" x14ac:dyDescent="0.25">
      <c r="A31" s="94" t="s">
        <v>103</v>
      </c>
      <c r="B31" s="33" t="s">
        <v>114</v>
      </c>
      <c r="C31" s="3" t="s">
        <v>63</v>
      </c>
      <c r="D31" s="92">
        <v>18</v>
      </c>
      <c r="E31" s="7">
        <f t="shared" ref="E31:E40" si="0">D31*333.76</f>
        <v>6007.68</v>
      </c>
      <c r="G31" s="13"/>
    </row>
    <row r="32" spans="1:7" ht="31.5" customHeight="1" x14ac:dyDescent="0.25">
      <c r="A32" s="95" t="s">
        <v>104</v>
      </c>
      <c r="B32" s="33" t="s">
        <v>114</v>
      </c>
      <c r="C32" s="3" t="s">
        <v>63</v>
      </c>
      <c r="D32" s="32">
        <v>16</v>
      </c>
      <c r="E32" s="7">
        <f t="shared" si="0"/>
        <v>5340.16</v>
      </c>
      <c r="G32" s="13"/>
    </row>
    <row r="33" spans="1:7" ht="15.75" customHeight="1" x14ac:dyDescent="0.25">
      <c r="A33" s="95" t="s">
        <v>105</v>
      </c>
      <c r="B33" s="33" t="s">
        <v>114</v>
      </c>
      <c r="C33" s="3" t="s">
        <v>63</v>
      </c>
      <c r="D33" s="32">
        <v>12</v>
      </c>
      <c r="E33" s="7">
        <f t="shared" si="0"/>
        <v>4005.12</v>
      </c>
      <c r="G33" s="13"/>
    </row>
    <row r="34" spans="1:7" ht="31.5" customHeight="1" x14ac:dyDescent="0.25">
      <c r="A34" s="95" t="s">
        <v>106</v>
      </c>
      <c r="B34" s="33" t="s">
        <v>114</v>
      </c>
      <c r="C34" s="3" t="s">
        <v>63</v>
      </c>
      <c r="D34" s="32">
        <v>16</v>
      </c>
      <c r="E34" s="7">
        <f t="shared" si="0"/>
        <v>5340.16</v>
      </c>
      <c r="G34" s="13"/>
    </row>
    <row r="35" spans="1:7" ht="28.5" customHeight="1" x14ac:dyDescent="0.25">
      <c r="A35" s="95" t="s">
        <v>107</v>
      </c>
      <c r="B35" s="33" t="s">
        <v>114</v>
      </c>
      <c r="C35" s="3" t="s">
        <v>63</v>
      </c>
      <c r="D35" s="32">
        <v>16</v>
      </c>
      <c r="E35" s="7">
        <f t="shared" si="0"/>
        <v>5340.16</v>
      </c>
      <c r="G35" s="13"/>
    </row>
    <row r="36" spans="1:7" ht="15.75" customHeight="1" x14ac:dyDescent="0.25">
      <c r="A36" s="95" t="s">
        <v>108</v>
      </c>
      <c r="B36" s="33" t="s">
        <v>114</v>
      </c>
      <c r="C36" s="3" t="s">
        <v>63</v>
      </c>
      <c r="D36" s="96">
        <v>16</v>
      </c>
      <c r="E36" s="7">
        <f t="shared" si="0"/>
        <v>5340.16</v>
      </c>
      <c r="G36" s="13"/>
    </row>
    <row r="37" spans="1:7" ht="30" customHeight="1" x14ac:dyDescent="0.25">
      <c r="A37" s="95" t="s">
        <v>109</v>
      </c>
      <c r="B37" s="33" t="s">
        <v>114</v>
      </c>
      <c r="C37" s="3" t="s">
        <v>63</v>
      </c>
      <c r="D37" s="32">
        <v>4</v>
      </c>
      <c r="E37" s="7">
        <f t="shared" si="0"/>
        <v>1335.04</v>
      </c>
      <c r="G37" s="13"/>
    </row>
    <row r="38" spans="1:7" ht="31.5" customHeight="1" x14ac:dyDescent="0.25">
      <c r="A38" s="95" t="s">
        <v>110</v>
      </c>
      <c r="B38" s="33" t="s">
        <v>115</v>
      </c>
      <c r="C38" s="3" t="s">
        <v>63</v>
      </c>
      <c r="D38" s="96">
        <v>24</v>
      </c>
      <c r="E38" s="7">
        <f t="shared" si="0"/>
        <v>8010.24</v>
      </c>
      <c r="G38" s="13"/>
    </row>
    <row r="39" spans="1:7" ht="17.25" customHeight="1" x14ac:dyDescent="0.25">
      <c r="A39" s="95" t="s">
        <v>111</v>
      </c>
      <c r="B39" s="33" t="s">
        <v>115</v>
      </c>
      <c r="C39" s="3" t="s">
        <v>63</v>
      </c>
      <c r="D39" s="32">
        <v>16</v>
      </c>
      <c r="E39" s="7">
        <f t="shared" si="0"/>
        <v>5340.16</v>
      </c>
      <c r="G39" s="13"/>
    </row>
    <row r="40" spans="1:7" ht="24" customHeight="1" x14ac:dyDescent="0.25">
      <c r="A40" s="95" t="s">
        <v>112</v>
      </c>
      <c r="B40" s="33" t="s">
        <v>115</v>
      </c>
      <c r="C40" s="3" t="s">
        <v>63</v>
      </c>
      <c r="D40" s="32">
        <v>18</v>
      </c>
      <c r="E40" s="7">
        <f t="shared" si="0"/>
        <v>6007.68</v>
      </c>
      <c r="G40" s="13"/>
    </row>
    <row r="41" spans="1:7" s="10" customFormat="1" ht="14.25" x14ac:dyDescent="0.2">
      <c r="A41" s="14" t="s">
        <v>36</v>
      </c>
      <c r="B41" s="14"/>
      <c r="C41" s="14"/>
      <c r="D41" s="14">
        <f>SUM(D30:D40)</f>
        <v>174</v>
      </c>
      <c r="E41" s="9">
        <f>SUM(E22:E40)</f>
        <v>333110.31999999977</v>
      </c>
    </row>
    <row r="43" spans="1:7" ht="33.75" customHeight="1" x14ac:dyDescent="0.25">
      <c r="A43" s="83" t="s">
        <v>117</v>
      </c>
      <c r="B43" s="83"/>
      <c r="C43" s="83"/>
      <c r="D43" s="83"/>
      <c r="E43" s="83"/>
    </row>
    <row r="44" spans="1:7" ht="32.25" customHeight="1" x14ac:dyDescent="0.25">
      <c r="A44" s="77" t="s">
        <v>21</v>
      </c>
      <c r="B44" s="77"/>
      <c r="C44" s="77"/>
      <c r="D44" s="77"/>
      <c r="E44" s="77"/>
    </row>
    <row r="45" spans="1:7" ht="15" customHeight="1" x14ac:dyDescent="0.25">
      <c r="A45" s="77" t="s">
        <v>20</v>
      </c>
      <c r="B45" s="77"/>
      <c r="C45" s="77"/>
      <c r="D45" s="77"/>
      <c r="E45" s="77"/>
    </row>
    <row r="46" spans="1:7" ht="35.25" customHeight="1" x14ac:dyDescent="0.25">
      <c r="A46" s="77" t="s">
        <v>30</v>
      </c>
      <c r="B46" s="77"/>
      <c r="C46" s="77"/>
      <c r="D46" s="77"/>
      <c r="E46" s="77"/>
    </row>
    <row r="47" spans="1:7" x14ac:dyDescent="0.25">
      <c r="A47" s="77" t="s">
        <v>18</v>
      </c>
      <c r="B47" s="77"/>
      <c r="C47" s="77"/>
      <c r="D47" s="77"/>
      <c r="E47" s="77"/>
    </row>
    <row r="48" spans="1:7" x14ac:dyDescent="0.25">
      <c r="A48" s="81" t="s">
        <v>5</v>
      </c>
      <c r="B48" s="81"/>
      <c r="C48" s="81"/>
      <c r="D48" s="81"/>
      <c r="E48" s="81"/>
    </row>
    <row r="49" spans="1:5" x14ac:dyDescent="0.25">
      <c r="A49" s="77" t="s">
        <v>18</v>
      </c>
      <c r="B49" s="77"/>
      <c r="C49" s="77"/>
      <c r="D49" s="77"/>
      <c r="E49" s="77"/>
    </row>
    <row r="50" spans="1:5" ht="15" customHeight="1" x14ac:dyDescent="0.25">
      <c r="A50" s="84" t="s">
        <v>46</v>
      </c>
      <c r="B50" s="84"/>
      <c r="C50" s="84"/>
      <c r="D50" s="84"/>
      <c r="E50" s="84"/>
    </row>
    <row r="51" spans="1:5" x14ac:dyDescent="0.25">
      <c r="B51" s="86" t="s">
        <v>19</v>
      </c>
      <c r="C51" s="86"/>
      <c r="D51" s="86"/>
      <c r="E51" s="5" t="s">
        <v>6</v>
      </c>
    </row>
    <row r="52" spans="1:5" x14ac:dyDescent="0.25">
      <c r="A52" s="34"/>
      <c r="B52" s="34"/>
      <c r="C52" s="34"/>
      <c r="D52" s="34"/>
      <c r="E52" s="34"/>
    </row>
    <row r="53" spans="1:5" ht="15" customHeight="1" x14ac:dyDescent="0.25">
      <c r="A53" s="84" t="s">
        <v>48</v>
      </c>
      <c r="B53" s="84"/>
      <c r="C53" s="84"/>
      <c r="D53" s="84"/>
      <c r="E53" s="84"/>
    </row>
    <row r="54" spans="1:5" x14ac:dyDescent="0.25">
      <c r="B54" s="86" t="s">
        <v>19</v>
      </c>
      <c r="C54" s="86"/>
      <c r="D54" s="86"/>
      <c r="E54" s="5" t="s">
        <v>6</v>
      </c>
    </row>
    <row r="55" spans="1:5" x14ac:dyDescent="0.25">
      <c r="A55" s="22" t="s">
        <v>51</v>
      </c>
    </row>
    <row r="56" spans="1:5" x14ac:dyDescent="0.25">
      <c r="A56" s="10" t="s">
        <v>31</v>
      </c>
    </row>
    <row r="57" spans="1:5" x14ac:dyDescent="0.25">
      <c r="A57" s="10" t="s">
        <v>37</v>
      </c>
      <c r="B57" s="16">
        <f>'3кв'!B54</f>
        <v>-6499.3200000000361</v>
      </c>
    </row>
    <row r="58" spans="1:5" x14ac:dyDescent="0.25">
      <c r="A58" s="2" t="s">
        <v>118</v>
      </c>
      <c r="B58" s="11"/>
    </row>
    <row r="59" spans="1:5" x14ac:dyDescent="0.25">
      <c r="A59" s="2" t="s">
        <v>32</v>
      </c>
      <c r="B59" s="11">
        <f>236302.34-430.86+320.17</f>
        <v>236191.65000000002</v>
      </c>
    </row>
    <row r="60" spans="1:5" ht="30" x14ac:dyDescent="0.25">
      <c r="A60" s="36" t="s">
        <v>34</v>
      </c>
      <c r="B60" s="11">
        <f>E41</f>
        <v>333110.31999999977</v>
      </c>
    </row>
    <row r="61" spans="1:5" x14ac:dyDescent="0.25">
      <c r="A61" s="12" t="s">
        <v>33</v>
      </c>
      <c r="B61" s="17">
        <f>B57+B59-B60</f>
        <v>-103417.98999999979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8:E48"/>
    <mergeCell ref="A15:E15"/>
    <mergeCell ref="A16:E16"/>
    <mergeCell ref="A17:E17"/>
    <mergeCell ref="A18:E18"/>
    <mergeCell ref="A19:E19"/>
    <mergeCell ref="A20:E20"/>
    <mergeCell ref="A43:E43"/>
    <mergeCell ref="A44:E44"/>
    <mergeCell ref="A45:E45"/>
    <mergeCell ref="A46:E46"/>
    <mergeCell ref="A47:E47"/>
    <mergeCell ref="A49:E49"/>
    <mergeCell ref="A50:E50"/>
    <mergeCell ref="B51:D51"/>
    <mergeCell ref="A53:E53"/>
    <mergeCell ref="B54:D54"/>
  </mergeCells>
  <printOptions horizontalCentered="1"/>
  <pageMargins left="0.31496062992125984" right="0.39370078740157483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BreakPreview" topLeftCell="A7" zoomScaleSheetLayoutView="100" workbookViewId="0">
      <selection activeCell="B38" sqref="B38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88" t="s">
        <v>84</v>
      </c>
      <c r="B1" s="88"/>
      <c r="C1" s="88"/>
      <c r="D1" s="40"/>
    </row>
    <row r="2" spans="1:5" x14ac:dyDescent="0.25">
      <c r="A2" s="89" t="s">
        <v>85</v>
      </c>
      <c r="B2" s="89"/>
      <c r="C2" s="89"/>
      <c r="D2" s="41"/>
    </row>
    <row r="3" spans="1:5" x14ac:dyDescent="0.25">
      <c r="A3" s="89" t="s">
        <v>101</v>
      </c>
      <c r="B3" s="89"/>
      <c r="C3" s="89"/>
      <c r="D3" s="41"/>
    </row>
    <row r="4" spans="1:5" x14ac:dyDescent="0.25">
      <c r="A4" s="88" t="s">
        <v>86</v>
      </c>
      <c r="B4" s="88"/>
      <c r="C4" s="88"/>
      <c r="D4" s="40"/>
    </row>
    <row r="5" spans="1:5" x14ac:dyDescent="0.25">
      <c r="A5" s="90"/>
      <c r="B5" s="90"/>
      <c r="C5" s="90"/>
    </row>
    <row r="6" spans="1:5" x14ac:dyDescent="0.25">
      <c r="A6" s="41"/>
      <c r="B6" s="42" t="s">
        <v>87</v>
      </c>
      <c r="C6" s="43">
        <f>'1кв'!B47</f>
        <v>12667.29</v>
      </c>
      <c r="D6" s="44"/>
    </row>
    <row r="7" spans="1:5" x14ac:dyDescent="0.25">
      <c r="A7" s="45" t="s">
        <v>88</v>
      </c>
      <c r="B7" s="42" t="s">
        <v>120</v>
      </c>
      <c r="C7" s="43"/>
      <c r="D7" s="44"/>
    </row>
    <row r="8" spans="1:5" x14ac:dyDescent="0.25">
      <c r="A8" s="41"/>
      <c r="B8" s="46" t="s">
        <v>89</v>
      </c>
      <c r="C8" s="43"/>
      <c r="D8" s="44"/>
    </row>
    <row r="9" spans="1:5" x14ac:dyDescent="0.25">
      <c r="A9" s="41"/>
      <c r="B9" s="47" t="s">
        <v>121</v>
      </c>
      <c r="C9" s="43"/>
      <c r="D9" s="44"/>
    </row>
    <row r="10" spans="1:5" x14ac:dyDescent="0.25">
      <c r="A10" s="41"/>
      <c r="B10" s="47" t="s">
        <v>122</v>
      </c>
      <c r="C10" s="43"/>
      <c r="D10" s="44"/>
    </row>
    <row r="11" spans="1:5" x14ac:dyDescent="0.25">
      <c r="A11" s="41"/>
      <c r="B11" s="47" t="s">
        <v>123</v>
      </c>
      <c r="C11" s="43"/>
      <c r="D11" s="44"/>
    </row>
    <row r="12" spans="1:5" x14ac:dyDescent="0.25">
      <c r="A12" s="41"/>
      <c r="B12" s="47" t="s">
        <v>124</v>
      </c>
      <c r="C12" s="43"/>
      <c r="D12" s="44"/>
    </row>
    <row r="13" spans="1:5" x14ac:dyDescent="0.25">
      <c r="B13" s="48" t="s">
        <v>90</v>
      </c>
      <c r="C13" s="49">
        <f>'1кв'!B49+'2кв'!B54+'3кв'!B52+'4кв'!B59</f>
        <v>985607.04</v>
      </c>
      <c r="D13" s="50"/>
      <c r="E13" s="51"/>
    </row>
    <row r="14" spans="1:5" x14ac:dyDescent="0.25">
      <c r="A14" s="52"/>
      <c r="B14" s="48" t="s">
        <v>91</v>
      </c>
      <c r="C14" s="53">
        <f>SUM(C13:C13)</f>
        <v>985607.04</v>
      </c>
      <c r="D14" s="44"/>
    </row>
    <row r="15" spans="1:5" x14ac:dyDescent="0.25">
      <c r="B15" s="87"/>
      <c r="C15" s="87"/>
      <c r="D15" s="54"/>
    </row>
    <row r="16" spans="1:5" ht="17.25" customHeight="1" x14ac:dyDescent="0.25">
      <c r="A16" s="55" t="s">
        <v>92</v>
      </c>
      <c r="B16" s="56" t="s">
        <v>93</v>
      </c>
      <c r="C16" s="49">
        <f>'1кв'!E22+'2кв'!E22+'3кв'!E22+'4кв'!E22</f>
        <v>608217.59999999998</v>
      </c>
      <c r="D16" s="54"/>
    </row>
    <row r="17" spans="1:7" ht="15" customHeight="1" x14ac:dyDescent="0.25">
      <c r="A17" s="55"/>
      <c r="B17" s="57" t="s">
        <v>35</v>
      </c>
      <c r="C17" s="49">
        <f>'1кв'!E23+'2кв'!E23+'3кв'!E23+'4кв'!E23</f>
        <v>220640.64000000001</v>
      </c>
      <c r="D17" s="54"/>
    </row>
    <row r="18" spans="1:7" x14ac:dyDescent="0.25">
      <c r="A18" s="55"/>
      <c r="B18" s="58" t="s">
        <v>49</v>
      </c>
      <c r="C18" s="49">
        <f>'1кв'!E24+'2кв'!E24+'3кв'!E24+'4кв'!E24</f>
        <v>689.68</v>
      </c>
      <c r="D18" s="54"/>
    </row>
    <row r="19" spans="1:7" x14ac:dyDescent="0.25">
      <c r="A19" s="55"/>
      <c r="B19" s="21" t="s">
        <v>41</v>
      </c>
      <c r="C19" s="49">
        <f>'1кв'!E25+'2кв'!E25+'3кв'!E25+'4кв'!E25</f>
        <v>85402.09</v>
      </c>
      <c r="D19" s="54"/>
    </row>
    <row r="20" spans="1:7" x14ac:dyDescent="0.25">
      <c r="A20" s="55"/>
      <c r="B20" s="6" t="s">
        <v>43</v>
      </c>
      <c r="C20" s="49">
        <f>'1кв'!E26+'2кв'!E26+'3кв'!E26+'4кв'!E26</f>
        <v>16936.97</v>
      </c>
      <c r="D20" s="54"/>
    </row>
    <row r="21" spans="1:7" x14ac:dyDescent="0.25">
      <c r="A21" s="55"/>
      <c r="B21" s="6" t="s">
        <v>42</v>
      </c>
      <c r="C21" s="49">
        <f>'1кв'!E27+'2кв'!E27+'3кв'!E27+'4кв'!E27</f>
        <v>20181.400000000001</v>
      </c>
      <c r="D21" s="54">
        <f>SUM(C19:C21)</f>
        <v>122520.45999999999</v>
      </c>
    </row>
    <row r="22" spans="1:7" x14ac:dyDescent="0.25">
      <c r="B22" s="6" t="s">
        <v>40</v>
      </c>
      <c r="C22" s="49">
        <f>'1кв'!E28+'2кв'!E28+'3кв'!E28+'4кв'!E28</f>
        <v>0</v>
      </c>
      <c r="D22" s="54"/>
      <c r="E22" s="51"/>
    </row>
    <row r="23" spans="1:7" x14ac:dyDescent="0.25">
      <c r="B23" s="59" t="s">
        <v>27</v>
      </c>
      <c r="C23" s="49">
        <f>'1кв'!E29+'2кв'!E29+'3кв'!E29+'4кв'!E29</f>
        <v>61700.88</v>
      </c>
      <c r="D23" s="54"/>
      <c r="E23" s="51"/>
    </row>
    <row r="24" spans="1:7" x14ac:dyDescent="0.25">
      <c r="A24" s="55"/>
      <c r="B24" s="60" t="s">
        <v>119</v>
      </c>
      <c r="C24" s="61">
        <f>'2кв'!E30+'2кв'!E31+'2кв'!E33+'2кв'!E34+'3кв'!E30+'3кв'!E31+'3кв'!E32+174*333.76</f>
        <v>68587.679999999993</v>
      </c>
      <c r="D24" s="54"/>
    </row>
    <row r="25" spans="1:7" x14ac:dyDescent="0.25">
      <c r="A25" s="55"/>
      <c r="B25" s="46" t="s">
        <v>94</v>
      </c>
      <c r="C25" s="61">
        <f>'2кв'!E32+'3кв'!E33</f>
        <v>19335.379999999997</v>
      </c>
      <c r="D25" s="54"/>
    </row>
    <row r="26" spans="1:7" x14ac:dyDescent="0.25">
      <c r="A26" s="55"/>
      <c r="B26" s="46" t="s">
        <v>89</v>
      </c>
      <c r="C26" s="61"/>
      <c r="D26" s="54"/>
      <c r="G26" s="51"/>
    </row>
    <row r="27" spans="1:7" x14ac:dyDescent="0.25">
      <c r="A27" s="55"/>
      <c r="B27" s="62" t="s">
        <v>116</v>
      </c>
      <c r="C27" s="63">
        <f>'2кв'!E32</f>
        <v>9675.3799999999992</v>
      </c>
      <c r="D27" s="54"/>
    </row>
    <row r="28" spans="1:7" x14ac:dyDescent="0.25">
      <c r="A28" s="55"/>
      <c r="B28" s="62" t="s">
        <v>79</v>
      </c>
      <c r="C28" s="63">
        <f>'3кв'!E33</f>
        <v>9660</v>
      </c>
      <c r="D28" s="54"/>
    </row>
    <row r="29" spans="1:7" x14ac:dyDescent="0.25">
      <c r="A29" s="55"/>
      <c r="B29" s="62"/>
      <c r="C29" s="63"/>
      <c r="D29" s="54"/>
    </row>
    <row r="30" spans="1:7" x14ac:dyDescent="0.25">
      <c r="B30" s="64" t="s">
        <v>95</v>
      </c>
      <c r="C30" s="65">
        <f>SUM(C16:C25)</f>
        <v>1101692.3199999998</v>
      </c>
      <c r="D30" s="54"/>
      <c r="E30" s="51"/>
    </row>
    <row r="31" spans="1:7" x14ac:dyDescent="0.25">
      <c r="B31" s="64" t="s">
        <v>100</v>
      </c>
      <c r="C31" s="66">
        <f>C6+C14-C30</f>
        <v>-103417.98999999976</v>
      </c>
      <c r="D31" s="54"/>
    </row>
    <row r="32" spans="1:7" x14ac:dyDescent="0.25">
      <c r="B32" s="45"/>
      <c r="C32" s="45"/>
      <c r="D32" s="54"/>
    </row>
    <row r="33" spans="1:4" x14ac:dyDescent="0.25">
      <c r="B33" s="67" t="s">
        <v>96</v>
      </c>
      <c r="C33" s="67"/>
      <c r="D33" s="54"/>
    </row>
    <row r="34" spans="1:4" x14ac:dyDescent="0.25">
      <c r="B34" s="67" t="s">
        <v>125</v>
      </c>
      <c r="C34" s="97">
        <v>261059.41</v>
      </c>
      <c r="D34" s="54"/>
    </row>
    <row r="35" spans="1:4" x14ac:dyDescent="0.25">
      <c r="B35" s="68" t="s">
        <v>126</v>
      </c>
      <c r="C35" s="98">
        <v>320864.12</v>
      </c>
      <c r="D35" s="54"/>
    </row>
    <row r="36" spans="1:4" x14ac:dyDescent="0.25">
      <c r="B36" s="67" t="s">
        <v>97</v>
      </c>
      <c r="C36" s="97">
        <f>C35-C34</f>
        <v>59804.709999999992</v>
      </c>
      <c r="D36" s="54"/>
    </row>
    <row r="37" spans="1:4" x14ac:dyDescent="0.25">
      <c r="B37" s="45"/>
      <c r="C37" s="45"/>
      <c r="D37" s="54"/>
    </row>
    <row r="38" spans="1:4" x14ac:dyDescent="0.25">
      <c r="A38" s="1" t="s">
        <v>98</v>
      </c>
      <c r="B38" s="45" t="s">
        <v>127</v>
      </c>
      <c r="C38" s="45"/>
      <c r="D38" s="54"/>
    </row>
    <row r="39" spans="1:4" x14ac:dyDescent="0.25">
      <c r="B39" s="45" t="s">
        <v>128</v>
      </c>
      <c r="C39" s="45"/>
      <c r="D39" s="54"/>
    </row>
    <row r="40" spans="1:4" x14ac:dyDescent="0.25">
      <c r="B40" s="45" t="s">
        <v>129</v>
      </c>
      <c r="C40" s="45"/>
      <c r="D40" s="54"/>
    </row>
    <row r="41" spans="1:4" s="2" customFormat="1" x14ac:dyDescent="0.25">
      <c r="A41" s="1"/>
      <c r="B41" s="45" t="s">
        <v>99</v>
      </c>
      <c r="C41" s="45"/>
      <c r="D41" s="69"/>
    </row>
    <row r="42" spans="1:4" x14ac:dyDescent="0.25">
      <c r="B42" s="45"/>
      <c r="C42" s="45"/>
      <c r="D42" s="54"/>
    </row>
    <row r="43" spans="1:4" x14ac:dyDescent="0.25">
      <c r="B43" s="45"/>
      <c r="C43" s="45"/>
      <c r="D43" s="54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2026-02-28T12:03:37Z</dcterms:modified>
</cp:coreProperties>
</file>