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4"/>
  </bookViews>
  <sheets>
    <sheet name="1кв" sheetId="27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'1кв'!$A$1:$E$58</definedName>
    <definedName name="_xlnm.Print_Area" localSheetId="1">'2кв'!$A$1:$E$56</definedName>
    <definedName name="_xlnm.Print_Area" localSheetId="2">'3кв'!$A$1:$E$57</definedName>
    <definedName name="_xlnm.Print_Area" localSheetId="3">'4кв'!$A$1:$E$60</definedName>
    <definedName name="_xlnm.Print_Area" localSheetId="4">отчет!$A$1:$C$48</definedName>
  </definedNames>
  <calcPr calcId="152511"/>
</workbook>
</file>

<file path=xl/calcChain.xml><?xml version="1.0" encoding="utf-8"?>
<calcChain xmlns="http://schemas.openxmlformats.org/spreadsheetml/2006/main">
  <c r="C43" i="31" l="1"/>
  <c r="C25" i="31"/>
  <c r="B57" i="30"/>
  <c r="E40" i="30"/>
  <c r="E31" i="30"/>
  <c r="E32" i="30"/>
  <c r="E33" i="30"/>
  <c r="E34" i="30"/>
  <c r="E35" i="30"/>
  <c r="E36" i="30"/>
  <c r="E37" i="30"/>
  <c r="E38" i="30"/>
  <c r="E39" i="30"/>
  <c r="E30" i="30"/>
  <c r="C13" i="31" l="1"/>
  <c r="C14" i="31"/>
  <c r="C35" i="31"/>
  <c r="C34" i="31"/>
  <c r="C33" i="31"/>
  <c r="C32" i="31"/>
  <c r="C31" i="31"/>
  <c r="C30" i="31"/>
  <c r="C29" i="31"/>
  <c r="C28" i="31"/>
  <c r="C26" i="31"/>
  <c r="C24" i="31"/>
  <c r="C23" i="31"/>
  <c r="C22" i="31"/>
  <c r="C21" i="31"/>
  <c r="C20" i="31"/>
  <c r="C19" i="31"/>
  <c r="C18" i="31"/>
  <c r="C17" i="31"/>
  <c r="C6" i="31"/>
  <c r="C37" i="31" l="1"/>
  <c r="C15" i="31"/>
  <c r="C38" i="31" l="1"/>
  <c r="B55" i="30" l="1"/>
  <c r="E23" i="30"/>
  <c r="E22" i="30"/>
  <c r="B59" i="30" s="1"/>
  <c r="F20" i="30"/>
  <c r="B60" i="30" l="1"/>
  <c r="E37" i="29"/>
  <c r="B55" i="29"/>
  <c r="E29" i="29"/>
  <c r="E36" i="29"/>
  <c r="E35" i="29"/>
  <c r="E33" i="29"/>
  <c r="E32" i="29"/>
  <c r="B53" i="28" l="1"/>
  <c r="E32" i="28"/>
  <c r="E33" i="28"/>
  <c r="E36" i="28"/>
  <c r="E35" i="28"/>
  <c r="E31" i="28"/>
  <c r="E29" i="28"/>
  <c r="F20" i="29" l="1"/>
  <c r="E22" i="29" s="1"/>
  <c r="B51" i="28"/>
  <c r="D36" i="28"/>
  <c r="F20" i="28"/>
  <c r="E22" i="28" s="1"/>
  <c r="E23" i="29" l="1"/>
  <c r="B56" i="29" s="1"/>
  <c r="E23" i="28"/>
  <c r="B55" i="28" s="1"/>
  <c r="B58" i="27"/>
  <c r="E33" i="27"/>
  <c r="E34" i="27"/>
  <c r="E35" i="27"/>
  <c r="E32" i="27"/>
  <c r="D38" i="27"/>
  <c r="B56" i="28" l="1"/>
  <c r="B52" i="29" s="1"/>
  <c r="B57" i="29" s="1"/>
  <c r="F20" i="27"/>
  <c r="E22" i="27" s="1"/>
  <c r="E23" i="27" l="1"/>
  <c r="E38" i="27" l="1"/>
  <c r="B57" i="27" s="1"/>
</calcChain>
</file>

<file path=xl/sharedStrings.xml><?xml version="1.0" encoding="utf-8"?>
<sst xmlns="http://schemas.openxmlformats.org/spreadsheetml/2006/main" count="411" uniqueCount="143">
  <si>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</si>
  <si>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</si>
  <si>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</si>
  <si>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</si>
  <si>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</si>
  <si>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</si>
  <si>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</si>
  <si>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</si>
  <si>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</si>
  <si>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</si>
  <si>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</si>
  <si>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</si>
  <si>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</si>
  <si>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</si>
  <si>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</si>
  <si>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</si>
  <si>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</si>
  <si>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</si>
  <si>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</si>
  <si>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</si>
  <si>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</si>
  <si>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</si>
  <si>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</si>
  <si>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</si>
  <si>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Свердлова, д. 33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</si>
  <si>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Топоровского Владимира Ивановича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</si>
  <si>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№27 от 23.03.2015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</si>
  <si>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№28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</si>
  <si>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</si>
  <si>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1 квартал</t>
  </si>
  <si>
    <t>руб.</t>
  </si>
  <si>
    <t>Итого расходов:</t>
  </si>
  <si>
    <t>Заказчик - Собственники МКД, в лице председателя совета МКД Топоровского В.И.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</si>
  <si>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</si>
  <si>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</si>
  <si>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</si>
  <si>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t xml:space="preserve">Итого остаток на конец квартала </t>
  </si>
  <si>
    <t>в т.ч. Оплачено</t>
  </si>
  <si>
    <t>не жилые помещения</t>
  </si>
  <si>
    <t>Стоимость материалов</t>
  </si>
  <si>
    <t xml:space="preserve">Расходы по содержанию и тек. Ремонту </t>
  </si>
  <si>
    <t>Остаток на начало квартала</t>
  </si>
  <si>
    <t xml:space="preserve">Расходы по управлению МКД </t>
  </si>
  <si>
    <t>Услуги по содержанию многоквартирного дома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</si>
  <si>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</si>
  <si>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</si>
  <si>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</si>
  <si>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</si>
  <si>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>Дератизация, дезинсекция</t>
  </si>
  <si>
    <t>по заявке собственников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</si>
  <si>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</si>
  <si>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</si>
  <si>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S дома = 3862,7+1435,5 ( не жилые) = 5298,2м2</t>
  </si>
  <si>
    <t>за 1 квартал 2025 года</t>
  </si>
  <si>
    <t>31.03.2025 г.</t>
  </si>
  <si>
    <t>Ремонт кровли входа в подвал 2 шт. (смета)</t>
  </si>
  <si>
    <t>Замена запорной арматуры и участка стояка ГВС (кв.58)</t>
  </si>
  <si>
    <t>Замена ручки на окне в подъезде (кв.61)</t>
  </si>
  <si>
    <t>Прикрутка перил (кв.4)</t>
  </si>
  <si>
    <t>Ремонт мягкой кровли мастикой (кв.16)</t>
  </si>
  <si>
    <t>Ремонт горячего водоснабжения  (смета)</t>
  </si>
  <si>
    <t>январь</t>
  </si>
  <si>
    <t>февраль</t>
  </si>
  <si>
    <t>март</t>
  </si>
  <si>
    <t>ч/ч</t>
  </si>
  <si>
    <t>Испытание эл. сетей</t>
  </si>
  <si>
    <t xml:space="preserve">           2. Всего за период с "01" 01 2025 г. по "31" 03  2025 г. выполнено работ (оказано услуг) на общую сумму пятьсот восемьдесят одна тысяча восемьсот тридцать три рубля 30 копеек.</t>
  </si>
  <si>
    <t>Предъявлено населению 346246,11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</si>
  <si>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</si>
  <si>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</si>
  <si>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</si>
  <si>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</si>
  <si>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</si>
  <si>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</si>
  <si>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Окраска МАФ на детской площадке (смета)</t>
  </si>
  <si>
    <t>Частичный ремонт ролликодрома</t>
  </si>
  <si>
    <t>Установка перил в подъезде (кв.51)</t>
  </si>
  <si>
    <t>Частичная замена стояка ГВС (кв. 19)</t>
  </si>
  <si>
    <t>апрель</t>
  </si>
  <si>
    <t>Монтаж сорванных почтовых ящиков</t>
  </si>
  <si>
    <t>май</t>
  </si>
  <si>
    <t>ч/час</t>
  </si>
  <si>
    <t>Устройство укрытия в подвале  (смета)</t>
  </si>
  <si>
    <t xml:space="preserve">           2. Всего за период с "01" 04 2025 г. по "30" 06  2025 г. выполнено работ (оказано услуг) на общую сумму четыреста двадцать восемь тысяч семьсот девяносто семь рублей 91 копейка</t>
  </si>
  <si>
    <t>Окраска урн, 5 шт  (смета)</t>
  </si>
  <si>
    <t>Окраска скамеек (смета)</t>
  </si>
  <si>
    <t>Ремонт перил (ограждение лестничных маршей)</t>
  </si>
  <si>
    <t>Очистка кровли магазина 5-ка от мусора  (кв. 43)</t>
  </si>
  <si>
    <t>Ремонт ограждений на детской площадке</t>
  </si>
  <si>
    <t>Замена стояка канализации (кв 19)</t>
  </si>
  <si>
    <t>июль</t>
  </si>
  <si>
    <t xml:space="preserve">август </t>
  </si>
  <si>
    <t>сентябрь</t>
  </si>
  <si>
    <t xml:space="preserve">Ремонт штукатурки вентканалов (смета) </t>
  </si>
  <si>
    <t xml:space="preserve">           2. Всего за период с "01" 07 2025 г. по "30" 09  2025 г. выполнено работ (оказано услуг) на общую сумму шестьсот двенадцать тысяч сто три рубля 66 копеек.</t>
  </si>
  <si>
    <t>Предъявлено населению 365287,4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</si>
  <si>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</si>
  <si>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</si>
  <si>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</si>
  <si>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</si>
  <si>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33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</si>
  <si>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</si>
  <si>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</si>
  <si>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</si>
  <si>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</si>
  <si>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Оплачено за не жилые помещения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</si>
  <si>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</si>
  <si>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</si>
  <si>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</si>
  <si>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</si>
  <si>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</si>
  <si>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</si>
  <si>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</si>
  <si>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</si>
  <si>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</si>
  <si>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</si>
  <si>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</si>
  <si>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Замена участка стояка ГВС с подвала до 2го этажа (кв.43)</t>
  </si>
  <si>
    <t>Замена затвора на ОДПУ отопления (кв.31)</t>
  </si>
  <si>
    <t>Замена участка стояка ГВС с подвала до 2го этажа (кв.54)</t>
  </si>
  <si>
    <t>Замена участка стояка ГВС с подвала до 2го этажа (кв.50)</t>
  </si>
  <si>
    <t>Переустановка скамейки (кв.19)</t>
  </si>
  <si>
    <t>Зачеканка технол.отв. после замены стояков (кв.19)</t>
  </si>
  <si>
    <t>Замена стояка ГВС (кв. 36,33)</t>
  </si>
  <si>
    <t>Замена стояка ГВС от кв.30 до подвала (кв. 30)</t>
  </si>
  <si>
    <t>Замена запорной арматуры ГВС в подвале (кв.32)</t>
  </si>
  <si>
    <t>Установка смесителей д/дворников</t>
  </si>
  <si>
    <t>октябрь</t>
  </si>
  <si>
    <t>ноябрь</t>
  </si>
  <si>
    <t>декабрь</t>
  </si>
  <si>
    <t xml:space="preserve">           2. Всего за период с "01" 10  2025 г. по "31" 12  2025 г.выполнено работ (оказано услуг) на общую сумму четыреста шесьдесят девять тысяч девятьсот сорок девять рублей 30 копеек.</t>
  </si>
  <si>
    <t>Предъявлено населению 363414,7</t>
  </si>
  <si>
    <t>Начислено всего 1410610,68</t>
  </si>
  <si>
    <t>* горячая вода на СОИ - 15948,36</t>
  </si>
  <si>
    <t>* водоотведение на СОИ- 4677,9</t>
  </si>
  <si>
    <t>* холодная вода на СОИ - 857,82</t>
  </si>
  <si>
    <t>* электроэнергия на СОИ- 16400,28</t>
  </si>
  <si>
    <t>Непредвиденные работы 150,2,ч/ч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</si>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</sst>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1" fillId="0" borderId="0"/>
  </cellStyleXfs>
  <cellXfs count="9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0" fontId="5" fillId="0" borderId="0" xfId="0" applyFont="1"/>
    <xf numFmtId="43" fontId="2" fillId="0" borderId="0" xfId="0" applyNumberFormat="1" applyFont="1"/>
    <xf numFmtId="164" fontId="5" fillId="0" borderId="0" xfId="1" applyNumberFormat="1" applyFont="1"/>
    <xf numFmtId="164" fontId="2" fillId="0" borderId="0" xfId="1" applyNumberFormat="1" applyFont="1"/>
    <xf numFmtId="0" fontId="8" fillId="0" borderId="0" xfId="0" applyFont="1"/>
    <xf numFmtId="164" fontId="5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164" fontId="2" fillId="2" borderId="0" xfId="1" applyNumberFormat="1" applyFont="1" applyFill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 applyAlignment="1">
      <alignment wrapText="1"/>
    </xf>
    <xf numFmtId="0" fontId="1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/>
    <xf numFmtId="0" fontId="7" fillId="0" borderId="5" xfId="0" applyFont="1" applyBorder="1"/>
    <xf numFmtId="0" fontId="7" fillId="0" borderId="9" xfId="0" applyFont="1" applyBorder="1"/>
    <xf numFmtId="0" fontId="7" fillId="0" borderId="9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7" fillId="0" borderId="9" xfId="0" applyFont="1" applyBorder="1" applyAlignment="1"/>
    <xf numFmtId="0" fontId="7" fillId="0" borderId="9" xfId="0" applyFont="1" applyBorder="1" applyAlignment="1">
      <alignment horizontal="center"/>
    </xf>
    <xf numFmtId="14" fontId="3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9" fillId="0" borderId="0" xfId="0" applyFont="1"/>
    <xf numFmtId="0" fontId="9" fillId="0" borderId="0" xfId="0" applyFont="1" applyAlignment="1"/>
    <xf numFmtId="49" fontId="9" fillId="0" borderId="1" xfId="0" applyNumberFormat="1" applyFont="1" applyBorder="1"/>
    <xf numFmtId="166" fontId="17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9" fillId="0" borderId="0" xfId="0" applyFont="1" applyAlignment="1">
      <alignment horizontal="left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/>
    <xf numFmtId="43" fontId="9" fillId="2" borderId="1" xfId="1" applyFont="1" applyFill="1" applyBorder="1" applyAlignment="1">
      <alignment horizontal="center"/>
    </xf>
    <xf numFmtId="164" fontId="9" fillId="0" borderId="0" xfId="1" applyNumberFormat="1" applyFont="1" applyBorder="1"/>
    <xf numFmtId="43" fontId="9" fillId="0" borderId="0" xfId="0" applyNumberFormat="1" applyFont="1"/>
    <xf numFmtId="0" fontId="9" fillId="0" borderId="0" xfId="0" applyFont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 applyBorder="1"/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3" fontId="9" fillId="0" borderId="1" xfId="1" applyFont="1" applyBorder="1" applyAlignment="1">
      <alignment horizontal="center"/>
    </xf>
    <xf numFmtId="0" fontId="16" fillId="0" borderId="1" xfId="0" applyFont="1" applyBorder="1" applyAlignment="1">
      <alignment wrapText="1"/>
    </xf>
    <xf numFmtId="43" fontId="9" fillId="2" borderId="1" xfId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/>
    </xf>
    <xf numFmtId="43" fontId="17" fillId="0" borderId="1" xfId="1" applyFon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9" xfId="0" applyFont="1" applyFill="1" applyBorder="1" applyAlignment="1">
      <alignment wrapText="1"/>
    </xf>
    <xf numFmtId="0" fontId="7" fillId="0" borderId="9" xfId="0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view="pageBreakPreview" topLeftCell="A44" zoomScaleSheetLayoutView="100" workbookViewId="0">
      <selection activeCell="A36" sqref="A36"/>
    </sheetView>
  </sheetViews>
  <sheetFormatPr defaultColWidth="9.140625" defaultRowHeight="15" x14ac:dyDescent="0.25"/>
  <cols>
    <col min="1" max="1" width="35.5703125" style="1" customWidth="1"/>
    <col min="2" max="2" width="20.28515625" style="1" customWidth="1"/>
    <col min="3" max="3" width="11.140625" style="1" customWidth="1"/>
    <col min="4" max="4" width="15.28515625" style="1" customWidth="1"/>
    <col min="5" max="5" width="14.140625" style="1" customWidth="1"/>
    <col min="6" max="6" width="13.5703125" style="1" customWidth="1"/>
    <col min="7" max="7" width="13.28515625" style="1" bestFit="1" customWidth="1"/>
    <col min="8" max="8" width="12.28515625" style="1" customWidth="1"/>
    <col min="9" max="16384" width="9.140625" style="1"/>
  </cols>
  <sheetData>
    <row r="1" spans="1:5" x14ac:dyDescent="0.25">
      <c r="A1" s="78" t="s">
        <v>11</v>
      </c>
      <c r="B1" s="78"/>
      <c r="C1" s="78"/>
      <c r="D1" s="78"/>
      <c r="E1" s="78"/>
    </row>
    <row r="2" spans="1:5" ht="31.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79" t="s">
        <v>53</v>
      </c>
      <c r="B3" s="79"/>
      <c r="C3" s="79"/>
      <c r="D3" s="79"/>
      <c r="E3" s="79"/>
    </row>
    <row r="4" spans="1:5" x14ac:dyDescent="0.25">
      <c r="A4" s="18" t="s">
        <v>13</v>
      </c>
      <c r="B4" s="3"/>
      <c r="C4" s="3"/>
      <c r="D4" s="21"/>
      <c r="E4" s="20" t="s">
        <v>54</v>
      </c>
    </row>
    <row r="5" spans="1:5" x14ac:dyDescent="0.25">
      <c r="A5" s="19"/>
      <c r="B5" s="3"/>
      <c r="C5" s="3"/>
      <c r="D5" s="3"/>
      <c r="E5" s="3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7" t="s">
        <v>1</v>
      </c>
      <c r="B8" s="77"/>
      <c r="C8" s="77"/>
      <c r="D8" s="77"/>
      <c r="E8" s="77"/>
    </row>
    <row r="9" spans="1:5" ht="22.5" customHeight="1" x14ac:dyDescent="0.25">
      <c r="A9" s="81" t="s">
        <v>25</v>
      </c>
      <c r="B9" s="81"/>
      <c r="C9" s="81"/>
      <c r="D9" s="81"/>
      <c r="E9" s="81"/>
    </row>
    <row r="10" spans="1:5" ht="25.5" customHeight="1" x14ac:dyDescent="0.25">
      <c r="A10" s="84" t="s">
        <v>14</v>
      </c>
      <c r="B10" s="84"/>
      <c r="C10" s="84"/>
      <c r="D10" s="84"/>
      <c r="E10" s="84"/>
    </row>
    <row r="11" spans="1:5" ht="33.75" customHeight="1" x14ac:dyDescent="0.25">
      <c r="A11" s="81" t="s">
        <v>26</v>
      </c>
      <c r="B11" s="81"/>
      <c r="C11" s="81"/>
      <c r="D11" s="81"/>
      <c r="E11" s="81"/>
    </row>
    <row r="12" spans="1:5" x14ac:dyDescent="0.25">
      <c r="A12" s="85" t="s">
        <v>15</v>
      </c>
      <c r="B12" s="85"/>
      <c r="C12" s="85"/>
      <c r="D12" s="85"/>
      <c r="E12" s="85"/>
    </row>
    <row r="13" spans="1:5" ht="18" customHeight="1" x14ac:dyDescent="0.25">
      <c r="A13" s="81" t="s">
        <v>22</v>
      </c>
      <c r="B13" s="81"/>
      <c r="C13" s="81"/>
      <c r="D13" s="81"/>
      <c r="E13" s="81"/>
    </row>
    <row r="14" spans="1:5" x14ac:dyDescent="0.25">
      <c r="A14" s="85" t="s">
        <v>2</v>
      </c>
      <c r="B14" s="85"/>
      <c r="C14" s="85"/>
      <c r="D14" s="85"/>
      <c r="E14" s="85"/>
    </row>
    <row r="15" spans="1:5" ht="23.25" customHeight="1" x14ac:dyDescent="0.25">
      <c r="A15" s="81" t="s">
        <v>50</v>
      </c>
      <c r="B15" s="81"/>
      <c r="C15" s="81"/>
      <c r="D15" s="81"/>
      <c r="E15" s="81"/>
    </row>
    <row r="16" spans="1:5" x14ac:dyDescent="0.25">
      <c r="A16" s="85" t="s">
        <v>16</v>
      </c>
      <c r="B16" s="85"/>
      <c r="C16" s="85"/>
      <c r="D16" s="85"/>
      <c r="E16" s="85"/>
    </row>
    <row r="17" spans="1:7" ht="31.5" customHeight="1" x14ac:dyDescent="0.25">
      <c r="A17" s="81" t="s">
        <v>17</v>
      </c>
      <c r="B17" s="81"/>
      <c r="C17" s="81"/>
      <c r="D17" s="81"/>
      <c r="E17" s="81"/>
    </row>
    <row r="18" spans="1:7" ht="60" customHeight="1" x14ac:dyDescent="0.25">
      <c r="A18" s="81" t="s">
        <v>27</v>
      </c>
      <c r="B18" s="81"/>
      <c r="C18" s="81"/>
      <c r="D18" s="81"/>
      <c r="E18" s="81"/>
    </row>
    <row r="19" spans="1:7" ht="33" customHeight="1" x14ac:dyDescent="0.25">
      <c r="A19" s="83" t="s">
        <v>28</v>
      </c>
      <c r="B19" s="83"/>
      <c r="C19" s="83"/>
      <c r="D19" s="83"/>
      <c r="E19" s="83"/>
    </row>
    <row r="20" spans="1:7" x14ac:dyDescent="0.25">
      <c r="A20" s="83"/>
      <c r="B20" s="83"/>
      <c r="C20" s="83"/>
      <c r="D20" s="83"/>
      <c r="E20" s="83"/>
      <c r="F20" s="1">
        <f>3862.7+1435.5</f>
        <v>5298.2</v>
      </c>
      <c r="G20" s="1">
        <v>3</v>
      </c>
    </row>
    <row r="21" spans="1:7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7" ht="38.25" x14ac:dyDescent="0.25">
      <c r="A22" s="13" t="s">
        <v>43</v>
      </c>
      <c r="B22" s="25" t="s">
        <v>34</v>
      </c>
      <c r="C22" s="2" t="s">
        <v>4</v>
      </c>
      <c r="D22" s="2">
        <v>17.88</v>
      </c>
      <c r="E22" s="5">
        <f>D22*F20*G20</f>
        <v>284195.44799999997</v>
      </c>
      <c r="G22" s="7"/>
    </row>
    <row r="23" spans="1:7" x14ac:dyDescent="0.25">
      <c r="A23" s="4" t="s">
        <v>42</v>
      </c>
      <c r="B23" s="26" t="s">
        <v>23</v>
      </c>
      <c r="C23" s="12" t="s">
        <v>4</v>
      </c>
      <c r="D23" s="12">
        <v>6.51</v>
      </c>
      <c r="E23" s="5">
        <f>D23*F20*G20</f>
        <v>103473.84599999999</v>
      </c>
      <c r="G23" s="7"/>
    </row>
    <row r="24" spans="1:7" ht="25.5" x14ac:dyDescent="0.25">
      <c r="A24" s="4" t="s">
        <v>48</v>
      </c>
      <c r="B24" s="25" t="s">
        <v>49</v>
      </c>
      <c r="C24" s="2" t="s">
        <v>30</v>
      </c>
      <c r="D24" s="2"/>
      <c r="E24" s="5">
        <v>0</v>
      </c>
      <c r="G24" s="7"/>
    </row>
    <row r="25" spans="1:7" ht="15.75" x14ac:dyDescent="0.25">
      <c r="A25" s="29" t="s">
        <v>45</v>
      </c>
      <c r="B25" s="25" t="s">
        <v>29</v>
      </c>
      <c r="C25" s="2" t="s">
        <v>30</v>
      </c>
      <c r="D25" s="2"/>
      <c r="E25" s="5">
        <v>14928.72</v>
      </c>
      <c r="G25" s="7"/>
    </row>
    <row r="26" spans="1:7" x14ac:dyDescent="0.25">
      <c r="A26" s="4" t="s">
        <v>47</v>
      </c>
      <c r="B26" s="25" t="s">
        <v>29</v>
      </c>
      <c r="C26" s="2" t="s">
        <v>30</v>
      </c>
      <c r="D26" s="2"/>
      <c r="E26" s="5">
        <v>2853.48</v>
      </c>
      <c r="G26" s="7"/>
    </row>
    <row r="27" spans="1:7" x14ac:dyDescent="0.25">
      <c r="A27" s="4" t="s">
        <v>46</v>
      </c>
      <c r="B27" s="25" t="s">
        <v>29</v>
      </c>
      <c r="C27" s="2" t="s">
        <v>30</v>
      </c>
      <c r="D27" s="2"/>
      <c r="E27" s="5">
        <v>5854.97</v>
      </c>
      <c r="G27" s="7"/>
    </row>
    <row r="28" spans="1:7" x14ac:dyDescent="0.25">
      <c r="A28" s="4" t="s">
        <v>44</v>
      </c>
      <c r="B28" s="25" t="s">
        <v>29</v>
      </c>
      <c r="C28" s="2" t="s">
        <v>30</v>
      </c>
      <c r="D28" s="2"/>
      <c r="E28" s="5">
        <v>0</v>
      </c>
      <c r="G28" s="7"/>
    </row>
    <row r="29" spans="1:7" ht="16.5" customHeight="1" x14ac:dyDescent="0.25">
      <c r="A29" s="4" t="s">
        <v>39</v>
      </c>
      <c r="B29" s="25" t="s">
        <v>29</v>
      </c>
      <c r="C29" s="2" t="s">
        <v>30</v>
      </c>
      <c r="D29" s="2"/>
      <c r="E29" s="5">
        <v>4977.9799999999996</v>
      </c>
      <c r="G29" s="7"/>
    </row>
    <row r="30" spans="1:7" ht="16.5" customHeight="1" x14ac:dyDescent="0.25">
      <c r="A30" s="4" t="s">
        <v>65</v>
      </c>
      <c r="B30" s="25" t="s">
        <v>29</v>
      </c>
      <c r="C30" s="2" t="s">
        <v>30</v>
      </c>
      <c r="D30" s="2"/>
      <c r="E30" s="5">
        <v>77000</v>
      </c>
      <c r="G30" s="7"/>
    </row>
    <row r="31" spans="1:7" ht="30" x14ac:dyDescent="0.25">
      <c r="A31" s="4" t="s">
        <v>55</v>
      </c>
      <c r="B31" s="25" t="s">
        <v>61</v>
      </c>
      <c r="C31" s="2" t="s">
        <v>30</v>
      </c>
      <c r="D31" s="2"/>
      <c r="E31" s="5">
        <v>51835.1</v>
      </c>
      <c r="G31" s="7"/>
    </row>
    <row r="32" spans="1:7" ht="30" x14ac:dyDescent="0.25">
      <c r="A32" s="4" t="s">
        <v>56</v>
      </c>
      <c r="B32" s="25" t="s">
        <v>62</v>
      </c>
      <c r="C32" s="2" t="s">
        <v>64</v>
      </c>
      <c r="D32" s="2">
        <v>8</v>
      </c>
      <c r="E32" s="5">
        <f>D32*333.76</f>
        <v>2670.08</v>
      </c>
      <c r="G32" s="7"/>
    </row>
    <row r="33" spans="1:7" ht="30" x14ac:dyDescent="0.25">
      <c r="A33" s="4" t="s">
        <v>57</v>
      </c>
      <c r="B33" s="25" t="s">
        <v>63</v>
      </c>
      <c r="C33" s="2" t="s">
        <v>64</v>
      </c>
      <c r="D33" s="2">
        <v>1</v>
      </c>
      <c r="E33" s="5">
        <f t="shared" ref="E33:E35" si="0">D33*333.76</f>
        <v>333.76</v>
      </c>
      <c r="G33" s="7"/>
    </row>
    <row r="34" spans="1:7" x14ac:dyDescent="0.25">
      <c r="A34" s="4" t="s">
        <v>58</v>
      </c>
      <c r="B34" s="25" t="s">
        <v>63</v>
      </c>
      <c r="C34" s="2" t="s">
        <v>64</v>
      </c>
      <c r="D34" s="2">
        <v>3</v>
      </c>
      <c r="E34" s="5">
        <f t="shared" si="0"/>
        <v>1001.28</v>
      </c>
      <c r="G34" s="7"/>
    </row>
    <row r="35" spans="1:7" ht="30" x14ac:dyDescent="0.25">
      <c r="A35" s="4" t="s">
        <v>59</v>
      </c>
      <c r="B35" s="25" t="s">
        <v>63</v>
      </c>
      <c r="C35" s="2" t="s">
        <v>64</v>
      </c>
      <c r="D35" s="2">
        <v>4</v>
      </c>
      <c r="E35" s="5">
        <f t="shared" si="0"/>
        <v>1335.04</v>
      </c>
      <c r="G35" s="7"/>
    </row>
    <row r="36" spans="1:7" s="24" customFormat="1" ht="30" x14ac:dyDescent="0.25">
      <c r="A36" s="22" t="s">
        <v>60</v>
      </c>
      <c r="B36" s="27" t="s">
        <v>63</v>
      </c>
      <c r="C36" s="23" t="s">
        <v>30</v>
      </c>
      <c r="D36" s="23"/>
      <c r="E36" s="5">
        <v>31373.599999999999</v>
      </c>
    </row>
    <row r="37" spans="1:7" x14ac:dyDescent="0.25">
      <c r="A37" s="30"/>
      <c r="B37" s="28"/>
      <c r="C37" s="2"/>
      <c r="D37" s="2"/>
      <c r="E37" s="5"/>
      <c r="G37" s="7"/>
    </row>
    <row r="38" spans="1:7" s="6" customFormat="1" ht="14.25" x14ac:dyDescent="0.2">
      <c r="A38" s="14" t="s">
        <v>31</v>
      </c>
      <c r="B38" s="15"/>
      <c r="C38" s="15"/>
      <c r="D38" s="34">
        <f>SUM(D31:D37)</f>
        <v>16</v>
      </c>
      <c r="E38" s="16">
        <f>SUM(E22:E37)</f>
        <v>581833.30399999989</v>
      </c>
    </row>
    <row r="40" spans="1:7" ht="33" customHeight="1" x14ac:dyDescent="0.25">
      <c r="A40" s="88" t="s">
        <v>66</v>
      </c>
      <c r="B40" s="88"/>
      <c r="C40" s="88"/>
      <c r="D40" s="88"/>
      <c r="E40" s="88"/>
    </row>
    <row r="41" spans="1:7" ht="33.75" customHeight="1" x14ac:dyDescent="0.25">
      <c r="A41" s="81" t="s">
        <v>21</v>
      </c>
      <c r="B41" s="81"/>
      <c r="C41" s="81"/>
      <c r="D41" s="81"/>
      <c r="E41" s="81"/>
    </row>
    <row r="42" spans="1:7" x14ac:dyDescent="0.25">
      <c r="A42" s="81" t="s">
        <v>20</v>
      </c>
      <c r="B42" s="81"/>
      <c r="C42" s="81"/>
      <c r="D42" s="81"/>
      <c r="E42" s="81"/>
    </row>
    <row r="43" spans="1:7" ht="32.25" customHeight="1" x14ac:dyDescent="0.25">
      <c r="A43" s="81" t="s">
        <v>33</v>
      </c>
      <c r="B43" s="81"/>
      <c r="C43" s="81"/>
      <c r="D43" s="81"/>
      <c r="E43" s="81"/>
    </row>
    <row r="44" spans="1:7" x14ac:dyDescent="0.25">
      <c r="A44" s="89" t="s">
        <v>5</v>
      </c>
      <c r="B44" s="89"/>
      <c r="C44" s="89"/>
      <c r="D44" s="89"/>
      <c r="E44" s="89"/>
    </row>
    <row r="45" spans="1:7" x14ac:dyDescent="0.25">
      <c r="A45" s="81" t="s">
        <v>18</v>
      </c>
      <c r="B45" s="81"/>
      <c r="C45" s="81"/>
      <c r="D45" s="81"/>
      <c r="E45" s="81"/>
    </row>
    <row r="46" spans="1:7" x14ac:dyDescent="0.25">
      <c r="A46" s="86" t="s">
        <v>51</v>
      </c>
      <c r="B46" s="86"/>
      <c r="C46" s="86"/>
      <c r="D46" s="86"/>
      <c r="E46" s="86"/>
    </row>
    <row r="47" spans="1:7" x14ac:dyDescent="0.25">
      <c r="B47" s="87" t="s">
        <v>19</v>
      </c>
      <c r="C47" s="87"/>
      <c r="D47" s="87"/>
      <c r="E47" s="32" t="s">
        <v>6</v>
      </c>
    </row>
    <row r="48" spans="1:7" x14ac:dyDescent="0.25">
      <c r="A48" s="19"/>
      <c r="B48" s="19"/>
      <c r="C48" s="19"/>
      <c r="D48" s="19"/>
      <c r="E48" s="19"/>
    </row>
    <row r="49" spans="1:5" x14ac:dyDescent="0.25">
      <c r="A49" s="86" t="s">
        <v>32</v>
      </c>
      <c r="B49" s="86"/>
      <c r="C49" s="86"/>
      <c r="D49" s="86"/>
      <c r="E49" s="86"/>
    </row>
    <row r="50" spans="1:5" x14ac:dyDescent="0.25">
      <c r="B50" s="87" t="s">
        <v>19</v>
      </c>
      <c r="C50" s="87"/>
      <c r="D50" s="87"/>
      <c r="E50" s="32" t="s">
        <v>6</v>
      </c>
    </row>
    <row r="51" spans="1:5" x14ac:dyDescent="0.25">
      <c r="A51" s="31" t="s">
        <v>52</v>
      </c>
    </row>
    <row r="52" spans="1:5" x14ac:dyDescent="0.25">
      <c r="A52" s="6" t="s">
        <v>35</v>
      </c>
    </row>
    <row r="53" spans="1:5" x14ac:dyDescent="0.25">
      <c r="A53" s="6" t="s">
        <v>41</v>
      </c>
      <c r="B53" s="8">
        <v>448605.5</v>
      </c>
    </row>
    <row r="54" spans="1:5" ht="19.149999999999999" customHeight="1" x14ac:dyDescent="0.25">
      <c r="A54" s="33" t="s">
        <v>67</v>
      </c>
      <c r="B54" s="9"/>
    </row>
    <row r="55" spans="1:5" x14ac:dyDescent="0.25">
      <c r="A55" s="1" t="s">
        <v>37</v>
      </c>
      <c r="B55" s="9">
        <v>352187.54</v>
      </c>
    </row>
    <row r="56" spans="1:5" x14ac:dyDescent="0.25">
      <c r="A56" s="1" t="s">
        <v>38</v>
      </c>
      <c r="B56" s="17">
        <v>127750.09</v>
      </c>
    </row>
    <row r="57" spans="1:5" ht="30" x14ac:dyDescent="0.25">
      <c r="A57" s="33" t="s">
        <v>40</v>
      </c>
      <c r="B57" s="9">
        <f>E38</f>
        <v>581833.30399999989</v>
      </c>
    </row>
    <row r="58" spans="1:5" x14ac:dyDescent="0.25">
      <c r="A58" s="10" t="s">
        <v>36</v>
      </c>
      <c r="B58" s="11">
        <f>B53+B55+B56-B57</f>
        <v>346709.82600000012</v>
      </c>
    </row>
    <row r="60" spans="1:5" x14ac:dyDescent="0.25">
      <c r="B60" s="1">
        <v>448605.5</v>
      </c>
    </row>
    <row r="61" spans="1:5" x14ac:dyDescent="0.25">
      <c r="B61" s="7"/>
    </row>
  </sheetData>
  <mergeCells count="28">
    <mergeCell ref="A46:E46"/>
    <mergeCell ref="B47:D47"/>
    <mergeCell ref="A49:E49"/>
    <mergeCell ref="B50:D50"/>
    <mergeCell ref="A40:E40"/>
    <mergeCell ref="A41:E41"/>
    <mergeCell ref="A42:E42"/>
    <mergeCell ref="A43:E43"/>
    <mergeCell ref="A44:E44"/>
    <mergeCell ref="A45:E45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view="pageBreakPreview" topLeftCell="A43" zoomScaleSheetLayoutView="100" workbookViewId="0">
      <selection activeCell="A34" sqref="A34"/>
    </sheetView>
  </sheetViews>
  <sheetFormatPr defaultColWidth="9.140625" defaultRowHeight="15" x14ac:dyDescent="0.25"/>
  <cols>
    <col min="1" max="1" width="35.5703125" style="1" customWidth="1"/>
    <col min="2" max="2" width="20.28515625" style="1" customWidth="1"/>
    <col min="3" max="3" width="11.140625" style="1" customWidth="1"/>
    <col min="4" max="4" width="15.28515625" style="1" customWidth="1"/>
    <col min="5" max="5" width="14.140625" style="1" customWidth="1"/>
    <col min="6" max="6" width="13.5703125" style="1" customWidth="1"/>
    <col min="7" max="7" width="13.28515625" style="1" bestFit="1" customWidth="1"/>
    <col min="8" max="8" width="12.28515625" style="1" customWidth="1"/>
    <col min="9" max="16384" width="9.140625" style="1"/>
  </cols>
  <sheetData>
    <row r="1" spans="1:5" x14ac:dyDescent="0.25">
      <c r="A1" s="78" t="s">
        <v>11</v>
      </c>
      <c r="B1" s="78"/>
      <c r="C1" s="78"/>
      <c r="D1" s="78"/>
      <c r="E1" s="78"/>
    </row>
    <row r="2" spans="1:5" ht="31.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79" t="s">
        <v>68</v>
      </c>
      <c r="B3" s="79"/>
      <c r="C3" s="79"/>
      <c r="D3" s="79"/>
      <c r="E3" s="79"/>
    </row>
    <row r="4" spans="1:5" x14ac:dyDescent="0.25">
      <c r="A4" s="18" t="s">
        <v>13</v>
      </c>
      <c r="B4" s="3"/>
      <c r="C4" s="3"/>
      <c r="D4" s="21"/>
      <c r="E4" s="20" t="s">
        <v>69</v>
      </c>
    </row>
    <row r="5" spans="1:5" x14ac:dyDescent="0.25">
      <c r="A5" s="19"/>
      <c r="B5" s="3"/>
      <c r="C5" s="3"/>
      <c r="D5" s="3"/>
      <c r="E5" s="3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7" t="s">
        <v>1</v>
      </c>
      <c r="B8" s="77"/>
      <c r="C8" s="77"/>
      <c r="D8" s="77"/>
      <c r="E8" s="77"/>
    </row>
    <row r="9" spans="1:5" ht="22.5" customHeight="1" x14ac:dyDescent="0.25">
      <c r="A9" s="81" t="s">
        <v>25</v>
      </c>
      <c r="B9" s="81"/>
      <c r="C9" s="81"/>
      <c r="D9" s="81"/>
      <c r="E9" s="81"/>
    </row>
    <row r="10" spans="1:5" ht="25.5" customHeight="1" x14ac:dyDescent="0.25">
      <c r="A10" s="84" t="s">
        <v>14</v>
      </c>
      <c r="B10" s="84"/>
      <c r="C10" s="84"/>
      <c r="D10" s="84"/>
      <c r="E10" s="84"/>
    </row>
    <row r="11" spans="1:5" ht="33.75" customHeight="1" x14ac:dyDescent="0.25">
      <c r="A11" s="81" t="s">
        <v>26</v>
      </c>
      <c r="B11" s="81"/>
      <c r="C11" s="81"/>
      <c r="D11" s="81"/>
      <c r="E11" s="81"/>
    </row>
    <row r="12" spans="1:5" x14ac:dyDescent="0.25">
      <c r="A12" s="85" t="s">
        <v>15</v>
      </c>
      <c r="B12" s="85"/>
      <c r="C12" s="85"/>
      <c r="D12" s="85"/>
      <c r="E12" s="85"/>
    </row>
    <row r="13" spans="1:5" ht="18" customHeight="1" x14ac:dyDescent="0.25">
      <c r="A13" s="81" t="s">
        <v>22</v>
      </c>
      <c r="B13" s="81"/>
      <c r="C13" s="81"/>
      <c r="D13" s="81"/>
      <c r="E13" s="81"/>
    </row>
    <row r="14" spans="1:5" x14ac:dyDescent="0.25">
      <c r="A14" s="85" t="s">
        <v>2</v>
      </c>
      <c r="B14" s="85"/>
      <c r="C14" s="85"/>
      <c r="D14" s="85"/>
      <c r="E14" s="85"/>
    </row>
    <row r="15" spans="1:5" ht="23.25" customHeight="1" x14ac:dyDescent="0.25">
      <c r="A15" s="81" t="s">
        <v>50</v>
      </c>
      <c r="B15" s="81"/>
      <c r="C15" s="81"/>
      <c r="D15" s="81"/>
      <c r="E15" s="81"/>
    </row>
    <row r="16" spans="1:5" x14ac:dyDescent="0.25">
      <c r="A16" s="85" t="s">
        <v>16</v>
      </c>
      <c r="B16" s="85"/>
      <c r="C16" s="85"/>
      <c r="D16" s="85"/>
      <c r="E16" s="85"/>
    </row>
    <row r="17" spans="1:7" ht="31.5" customHeight="1" x14ac:dyDescent="0.25">
      <c r="A17" s="81" t="s">
        <v>17</v>
      </c>
      <c r="B17" s="81"/>
      <c r="C17" s="81"/>
      <c r="D17" s="81"/>
      <c r="E17" s="81"/>
    </row>
    <row r="18" spans="1:7" ht="60" customHeight="1" x14ac:dyDescent="0.25">
      <c r="A18" s="81" t="s">
        <v>27</v>
      </c>
      <c r="B18" s="81"/>
      <c r="C18" s="81"/>
      <c r="D18" s="81"/>
      <c r="E18" s="81"/>
    </row>
    <row r="19" spans="1:7" ht="33" customHeight="1" x14ac:dyDescent="0.25">
      <c r="A19" s="83" t="s">
        <v>28</v>
      </c>
      <c r="B19" s="83"/>
      <c r="C19" s="83"/>
      <c r="D19" s="83"/>
      <c r="E19" s="83"/>
    </row>
    <row r="20" spans="1:7" x14ac:dyDescent="0.25">
      <c r="A20" s="83"/>
      <c r="B20" s="83"/>
      <c r="C20" s="83"/>
      <c r="D20" s="83"/>
      <c r="E20" s="83"/>
      <c r="F20" s="1">
        <f>3862.7+1435.5</f>
        <v>5298.2</v>
      </c>
      <c r="G20" s="1">
        <v>3</v>
      </c>
    </row>
    <row r="21" spans="1:7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7" ht="38.25" x14ac:dyDescent="0.25">
      <c r="A22" s="13" t="s">
        <v>43</v>
      </c>
      <c r="B22" s="25" t="s">
        <v>34</v>
      </c>
      <c r="C22" s="2" t="s">
        <v>4</v>
      </c>
      <c r="D22" s="2">
        <v>17.88</v>
      </c>
      <c r="E22" s="5">
        <f>D22*F20*G20</f>
        <v>284195.44799999997</v>
      </c>
      <c r="G22" s="7"/>
    </row>
    <row r="23" spans="1:7" x14ac:dyDescent="0.25">
      <c r="A23" s="4" t="s">
        <v>42</v>
      </c>
      <c r="B23" s="26" t="s">
        <v>23</v>
      </c>
      <c r="C23" s="12" t="s">
        <v>4</v>
      </c>
      <c r="D23" s="12">
        <v>6.51</v>
      </c>
      <c r="E23" s="5">
        <f>D23*F20*G20</f>
        <v>103473.84599999999</v>
      </c>
      <c r="G23" s="7"/>
    </row>
    <row r="24" spans="1:7" ht="25.5" x14ac:dyDescent="0.25">
      <c r="A24" s="4" t="s">
        <v>48</v>
      </c>
      <c r="B24" s="25" t="s">
        <v>49</v>
      </c>
      <c r="C24" s="2" t="s">
        <v>30</v>
      </c>
      <c r="D24" s="2"/>
      <c r="E24" s="5"/>
      <c r="G24" s="7"/>
    </row>
    <row r="25" spans="1:7" ht="15.75" x14ac:dyDescent="0.25">
      <c r="A25" s="29" t="s">
        <v>45</v>
      </c>
      <c r="B25" s="25" t="s">
        <v>70</v>
      </c>
      <c r="C25" s="2" t="s">
        <v>30</v>
      </c>
      <c r="D25" s="2"/>
      <c r="E25" s="5">
        <v>0</v>
      </c>
      <c r="G25" s="7"/>
    </row>
    <row r="26" spans="1:7" x14ac:dyDescent="0.25">
      <c r="A26" s="4" t="s">
        <v>47</v>
      </c>
      <c r="B26" s="25" t="s">
        <v>70</v>
      </c>
      <c r="C26" s="2" t="s">
        <v>30</v>
      </c>
      <c r="D26" s="2"/>
      <c r="E26" s="5">
        <v>1534.6</v>
      </c>
      <c r="G26" s="7"/>
    </row>
    <row r="27" spans="1:7" x14ac:dyDescent="0.25">
      <c r="A27" s="4" t="s">
        <v>46</v>
      </c>
      <c r="B27" s="25" t="s">
        <v>70</v>
      </c>
      <c r="C27" s="2" t="s">
        <v>30</v>
      </c>
      <c r="D27" s="2"/>
      <c r="E27" s="5">
        <v>5665.25</v>
      </c>
      <c r="G27" s="7"/>
    </row>
    <row r="28" spans="1:7" x14ac:dyDescent="0.25">
      <c r="A28" s="4" t="s">
        <v>44</v>
      </c>
      <c r="B28" s="25" t="s">
        <v>70</v>
      </c>
      <c r="C28" s="2" t="s">
        <v>30</v>
      </c>
      <c r="D28" s="2"/>
      <c r="E28" s="5">
        <v>1176.4000000000001</v>
      </c>
      <c r="G28" s="7"/>
    </row>
    <row r="29" spans="1:7" ht="15.75" customHeight="1" x14ac:dyDescent="0.25">
      <c r="A29" s="4" t="s">
        <v>39</v>
      </c>
      <c r="B29" s="25" t="s">
        <v>70</v>
      </c>
      <c r="C29" s="2" t="s">
        <v>30</v>
      </c>
      <c r="D29" s="2"/>
      <c r="E29" s="5">
        <f>7965.29+150</f>
        <v>8115.29</v>
      </c>
      <c r="G29" s="7"/>
    </row>
    <row r="30" spans="1:7" ht="30.75" customHeight="1" x14ac:dyDescent="0.25">
      <c r="A30" s="30" t="s">
        <v>74</v>
      </c>
      <c r="B30" s="25" t="s">
        <v>78</v>
      </c>
      <c r="C30" s="2" t="s">
        <v>30</v>
      </c>
      <c r="D30" s="37"/>
      <c r="E30" s="5">
        <v>9955.2999999999993</v>
      </c>
      <c r="G30" s="7"/>
    </row>
    <row r="31" spans="1:7" x14ac:dyDescent="0.25">
      <c r="A31" s="38" t="s">
        <v>75</v>
      </c>
      <c r="B31" s="25" t="s">
        <v>78</v>
      </c>
      <c r="C31" s="2" t="s">
        <v>81</v>
      </c>
      <c r="D31" s="38">
        <v>2</v>
      </c>
      <c r="E31" s="5">
        <f>D31*333.76</f>
        <v>667.52</v>
      </c>
      <c r="G31" s="7"/>
    </row>
    <row r="32" spans="1:7" x14ac:dyDescent="0.25">
      <c r="A32" s="39" t="s">
        <v>79</v>
      </c>
      <c r="B32" s="25" t="s">
        <v>78</v>
      </c>
      <c r="C32" s="2" t="s">
        <v>81</v>
      </c>
      <c r="D32" s="39">
        <v>3</v>
      </c>
      <c r="E32" s="5">
        <f t="shared" ref="E32:E35" si="0">D32*333.76</f>
        <v>1001.28</v>
      </c>
      <c r="G32" s="7"/>
    </row>
    <row r="33" spans="1:7" x14ac:dyDescent="0.25">
      <c r="A33" s="39" t="s">
        <v>76</v>
      </c>
      <c r="B33" s="25" t="s">
        <v>80</v>
      </c>
      <c r="C33" s="2" t="s">
        <v>81</v>
      </c>
      <c r="D33" s="39">
        <v>2</v>
      </c>
      <c r="E33" s="5">
        <f t="shared" si="0"/>
        <v>667.52</v>
      </c>
      <c r="G33" s="7"/>
    </row>
    <row r="34" spans="1:7" ht="30" x14ac:dyDescent="0.25">
      <c r="A34" s="40" t="s">
        <v>82</v>
      </c>
      <c r="B34" s="25" t="s">
        <v>80</v>
      </c>
      <c r="C34" s="2" t="s">
        <v>81</v>
      </c>
      <c r="D34" s="39"/>
      <c r="E34" s="5">
        <v>9675.3799999999992</v>
      </c>
      <c r="G34" s="7"/>
    </row>
    <row r="35" spans="1:7" x14ac:dyDescent="0.25">
      <c r="A35" s="39" t="s">
        <v>77</v>
      </c>
      <c r="B35" s="25" t="s">
        <v>80</v>
      </c>
      <c r="C35" s="2" t="s">
        <v>81</v>
      </c>
      <c r="D35" s="39">
        <v>8</v>
      </c>
      <c r="E35" s="5">
        <f t="shared" si="0"/>
        <v>2670.08</v>
      </c>
      <c r="G35" s="7"/>
    </row>
    <row r="36" spans="1:7" s="6" customFormat="1" ht="14.25" x14ac:dyDescent="0.2">
      <c r="A36" s="14" t="s">
        <v>31</v>
      </c>
      <c r="B36" s="15"/>
      <c r="C36" s="15"/>
      <c r="D36" s="34">
        <f>SUM(D31:D35)</f>
        <v>15</v>
      </c>
      <c r="E36" s="16">
        <f>SUM(E22:E35)</f>
        <v>428797.91400000005</v>
      </c>
    </row>
    <row r="38" spans="1:7" ht="33" customHeight="1" x14ac:dyDescent="0.25">
      <c r="A38" s="88" t="s">
        <v>83</v>
      </c>
      <c r="B38" s="88"/>
      <c r="C38" s="88"/>
      <c r="D38" s="88"/>
      <c r="E38" s="88"/>
    </row>
    <row r="39" spans="1:7" ht="33.75" customHeight="1" x14ac:dyDescent="0.25">
      <c r="A39" s="81" t="s">
        <v>21</v>
      </c>
      <c r="B39" s="81"/>
      <c r="C39" s="81"/>
      <c r="D39" s="81"/>
      <c r="E39" s="81"/>
    </row>
    <row r="40" spans="1:7" x14ac:dyDescent="0.25">
      <c r="A40" s="81" t="s">
        <v>20</v>
      </c>
      <c r="B40" s="81"/>
      <c r="C40" s="81"/>
      <c r="D40" s="81"/>
      <c r="E40" s="81"/>
    </row>
    <row r="41" spans="1:7" ht="32.25" customHeight="1" x14ac:dyDescent="0.25">
      <c r="A41" s="81" t="s">
        <v>33</v>
      </c>
      <c r="B41" s="81"/>
      <c r="C41" s="81"/>
      <c r="D41" s="81"/>
      <c r="E41" s="81"/>
    </row>
    <row r="42" spans="1:7" x14ac:dyDescent="0.25">
      <c r="A42" s="89" t="s">
        <v>5</v>
      </c>
      <c r="B42" s="89"/>
      <c r="C42" s="89"/>
      <c r="D42" s="89"/>
      <c r="E42" s="89"/>
    </row>
    <row r="43" spans="1:7" x14ac:dyDescent="0.25">
      <c r="A43" s="81" t="s">
        <v>18</v>
      </c>
      <c r="B43" s="81"/>
      <c r="C43" s="81"/>
      <c r="D43" s="81"/>
      <c r="E43" s="81"/>
    </row>
    <row r="44" spans="1:7" x14ac:dyDescent="0.25">
      <c r="A44" s="86" t="s">
        <v>51</v>
      </c>
      <c r="B44" s="86"/>
      <c r="C44" s="86"/>
      <c r="D44" s="86"/>
      <c r="E44" s="86"/>
    </row>
    <row r="45" spans="1:7" x14ac:dyDescent="0.25">
      <c r="B45" s="87" t="s">
        <v>19</v>
      </c>
      <c r="C45" s="87"/>
      <c r="D45" s="87"/>
      <c r="E45" s="36" t="s">
        <v>6</v>
      </c>
    </row>
    <row r="46" spans="1:7" x14ac:dyDescent="0.25">
      <c r="A46" s="19"/>
      <c r="B46" s="19"/>
      <c r="C46" s="19"/>
      <c r="D46" s="19"/>
      <c r="E46" s="19"/>
    </row>
    <row r="47" spans="1:7" x14ac:dyDescent="0.25">
      <c r="A47" s="86" t="s">
        <v>32</v>
      </c>
      <c r="B47" s="86"/>
      <c r="C47" s="86"/>
      <c r="D47" s="86"/>
      <c r="E47" s="86"/>
    </row>
    <row r="48" spans="1:7" x14ac:dyDescent="0.25">
      <c r="B48" s="87" t="s">
        <v>19</v>
      </c>
      <c r="C48" s="87"/>
      <c r="D48" s="87"/>
      <c r="E48" s="36" t="s">
        <v>6</v>
      </c>
    </row>
    <row r="49" spans="1:2" x14ac:dyDescent="0.25">
      <c r="A49" s="31" t="s">
        <v>52</v>
      </c>
    </row>
    <row r="50" spans="1:2" x14ac:dyDescent="0.25">
      <c r="A50" s="6" t="s">
        <v>35</v>
      </c>
    </row>
    <row r="51" spans="1:2" x14ac:dyDescent="0.25">
      <c r="A51" s="6" t="s">
        <v>41</v>
      </c>
      <c r="B51" s="8">
        <f>'1кв'!B58</f>
        <v>346709.82600000012</v>
      </c>
    </row>
    <row r="52" spans="1:2" ht="19.149999999999999" customHeight="1" x14ac:dyDescent="0.25">
      <c r="A52" s="35" t="s">
        <v>67</v>
      </c>
      <c r="B52" s="9"/>
    </row>
    <row r="53" spans="1:2" x14ac:dyDescent="0.25">
      <c r="A53" s="1" t="s">
        <v>37</v>
      </c>
      <c r="B53" s="9">
        <f>318270.85-17.08</f>
        <v>318253.76999999996</v>
      </c>
    </row>
    <row r="54" spans="1:2" x14ac:dyDescent="0.25">
      <c r="A54" s="1" t="s">
        <v>38</v>
      </c>
      <c r="B54" s="17">
        <v>126181.19</v>
      </c>
    </row>
    <row r="55" spans="1:2" ht="30" x14ac:dyDescent="0.25">
      <c r="A55" s="35" t="s">
        <v>40</v>
      </c>
      <c r="B55" s="9">
        <f>E36</f>
        <v>428797.91400000005</v>
      </c>
    </row>
    <row r="56" spans="1:2" x14ac:dyDescent="0.25">
      <c r="A56" s="10" t="s">
        <v>36</v>
      </c>
      <c r="B56" s="11">
        <f>B51+B53+B54-B55</f>
        <v>362346.87200000003</v>
      </c>
    </row>
    <row r="59" spans="1:2" x14ac:dyDescent="0.25">
      <c r="B59" s="7"/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4:E44"/>
    <mergeCell ref="B45:D45"/>
    <mergeCell ref="A47:E47"/>
    <mergeCell ref="B48:D48"/>
    <mergeCell ref="A38:E38"/>
    <mergeCell ref="A39:E39"/>
    <mergeCell ref="A40:E40"/>
    <mergeCell ref="A41:E41"/>
    <mergeCell ref="A42:E42"/>
    <mergeCell ref="A43:E4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view="pageBreakPreview" topLeftCell="A43" zoomScaleSheetLayoutView="100" workbookViewId="0">
      <selection activeCell="A34" sqref="A34"/>
    </sheetView>
  </sheetViews>
  <sheetFormatPr defaultColWidth="9.140625" defaultRowHeight="15" x14ac:dyDescent="0.25"/>
  <cols>
    <col min="1" max="1" width="35.5703125" style="1" customWidth="1"/>
    <col min="2" max="2" width="20.28515625" style="1" customWidth="1"/>
    <col min="3" max="3" width="11.140625" style="1" customWidth="1"/>
    <col min="4" max="4" width="15.28515625" style="1" customWidth="1"/>
    <col min="5" max="5" width="14.140625" style="1" customWidth="1"/>
    <col min="6" max="6" width="13.5703125" style="1" customWidth="1"/>
    <col min="7" max="7" width="13.28515625" style="1" bestFit="1" customWidth="1"/>
    <col min="8" max="8" width="12.28515625" style="1" customWidth="1"/>
    <col min="9" max="16384" width="9.140625" style="1"/>
  </cols>
  <sheetData>
    <row r="1" spans="1:5" x14ac:dyDescent="0.25">
      <c r="A1" s="78" t="s">
        <v>11</v>
      </c>
      <c r="B1" s="78"/>
      <c r="C1" s="78"/>
      <c r="D1" s="78"/>
      <c r="E1" s="78"/>
    </row>
    <row r="2" spans="1:5" ht="31.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79" t="s">
        <v>71</v>
      </c>
      <c r="B3" s="79"/>
      <c r="C3" s="79"/>
      <c r="D3" s="79"/>
      <c r="E3" s="79"/>
    </row>
    <row r="4" spans="1:5" x14ac:dyDescent="0.25">
      <c r="A4" s="18" t="s">
        <v>13</v>
      </c>
      <c r="B4" s="3"/>
      <c r="C4" s="3"/>
      <c r="D4" s="21"/>
      <c r="E4" s="20" t="s">
        <v>72</v>
      </c>
    </row>
    <row r="5" spans="1:5" x14ac:dyDescent="0.25">
      <c r="A5" s="19"/>
      <c r="B5" s="3"/>
      <c r="C5" s="3"/>
      <c r="D5" s="3"/>
      <c r="E5" s="3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7" t="s">
        <v>1</v>
      </c>
      <c r="B8" s="77"/>
      <c r="C8" s="77"/>
      <c r="D8" s="77"/>
      <c r="E8" s="77"/>
    </row>
    <row r="9" spans="1:5" ht="22.5" customHeight="1" x14ac:dyDescent="0.25">
      <c r="A9" s="81" t="s">
        <v>25</v>
      </c>
      <c r="B9" s="81"/>
      <c r="C9" s="81"/>
      <c r="D9" s="81"/>
      <c r="E9" s="81"/>
    </row>
    <row r="10" spans="1:5" ht="25.5" customHeight="1" x14ac:dyDescent="0.25">
      <c r="A10" s="84" t="s">
        <v>14</v>
      </c>
      <c r="B10" s="84"/>
      <c r="C10" s="84"/>
      <c r="D10" s="84"/>
      <c r="E10" s="84"/>
    </row>
    <row r="11" spans="1:5" ht="33.75" customHeight="1" x14ac:dyDescent="0.25">
      <c r="A11" s="81" t="s">
        <v>26</v>
      </c>
      <c r="B11" s="81"/>
      <c r="C11" s="81"/>
      <c r="D11" s="81"/>
      <c r="E11" s="81"/>
    </row>
    <row r="12" spans="1:5" x14ac:dyDescent="0.25">
      <c r="A12" s="85" t="s">
        <v>15</v>
      </c>
      <c r="B12" s="85"/>
      <c r="C12" s="85"/>
      <c r="D12" s="85"/>
      <c r="E12" s="85"/>
    </row>
    <row r="13" spans="1:5" ht="18" customHeight="1" x14ac:dyDescent="0.25">
      <c r="A13" s="81" t="s">
        <v>22</v>
      </c>
      <c r="B13" s="81"/>
      <c r="C13" s="81"/>
      <c r="D13" s="81"/>
      <c r="E13" s="81"/>
    </row>
    <row r="14" spans="1:5" x14ac:dyDescent="0.25">
      <c r="A14" s="85" t="s">
        <v>2</v>
      </c>
      <c r="B14" s="85"/>
      <c r="C14" s="85"/>
      <c r="D14" s="85"/>
      <c r="E14" s="85"/>
    </row>
    <row r="15" spans="1:5" ht="23.25" customHeight="1" x14ac:dyDescent="0.25">
      <c r="A15" s="81" t="s">
        <v>50</v>
      </c>
      <c r="B15" s="81"/>
      <c r="C15" s="81"/>
      <c r="D15" s="81"/>
      <c r="E15" s="81"/>
    </row>
    <row r="16" spans="1:5" x14ac:dyDescent="0.25">
      <c r="A16" s="85" t="s">
        <v>16</v>
      </c>
      <c r="B16" s="85"/>
      <c r="C16" s="85"/>
      <c r="D16" s="85"/>
      <c r="E16" s="85"/>
    </row>
    <row r="17" spans="1:7" ht="31.5" customHeight="1" x14ac:dyDescent="0.25">
      <c r="A17" s="81" t="s">
        <v>17</v>
      </c>
      <c r="B17" s="81"/>
      <c r="C17" s="81"/>
      <c r="D17" s="81"/>
      <c r="E17" s="81"/>
    </row>
    <row r="18" spans="1:7" ht="60" customHeight="1" x14ac:dyDescent="0.25">
      <c r="A18" s="81" t="s">
        <v>27</v>
      </c>
      <c r="B18" s="81"/>
      <c r="C18" s="81"/>
      <c r="D18" s="81"/>
      <c r="E18" s="81"/>
    </row>
    <row r="19" spans="1:7" ht="33" customHeight="1" x14ac:dyDescent="0.25">
      <c r="A19" s="83" t="s">
        <v>28</v>
      </c>
      <c r="B19" s="83"/>
      <c r="C19" s="83"/>
      <c r="D19" s="83"/>
      <c r="E19" s="83"/>
    </row>
    <row r="20" spans="1:7" x14ac:dyDescent="0.25">
      <c r="A20" s="83"/>
      <c r="B20" s="83"/>
      <c r="C20" s="83"/>
      <c r="D20" s="83"/>
      <c r="E20" s="83"/>
      <c r="F20" s="1">
        <f>3862.7+1435.5</f>
        <v>5298.2</v>
      </c>
      <c r="G20" s="1">
        <v>3</v>
      </c>
    </row>
    <row r="21" spans="1:7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7" ht="38.25" x14ac:dyDescent="0.25">
      <c r="A22" s="13" t="s">
        <v>43</v>
      </c>
      <c r="B22" s="25" t="s">
        <v>34</v>
      </c>
      <c r="C22" s="2" t="s">
        <v>4</v>
      </c>
      <c r="D22" s="2">
        <v>18.920000000000002</v>
      </c>
      <c r="E22" s="5">
        <f>D22*F20*G20</f>
        <v>300725.83199999999</v>
      </c>
      <c r="G22" s="7"/>
    </row>
    <row r="23" spans="1:7" x14ac:dyDescent="0.25">
      <c r="A23" s="4" t="s">
        <v>42</v>
      </c>
      <c r="B23" s="26" t="s">
        <v>23</v>
      </c>
      <c r="C23" s="12" t="s">
        <v>4</v>
      </c>
      <c r="D23" s="12">
        <v>7.13</v>
      </c>
      <c r="E23" s="5">
        <f>D23*F20*G20</f>
        <v>113328.49799999999</v>
      </c>
      <c r="G23" s="7"/>
    </row>
    <row r="24" spans="1:7" ht="25.5" x14ac:dyDescent="0.25">
      <c r="A24" s="4" t="s">
        <v>48</v>
      </c>
      <c r="B24" s="25" t="s">
        <v>49</v>
      </c>
      <c r="C24" s="2" t="s">
        <v>30</v>
      </c>
      <c r="D24" s="2"/>
      <c r="E24" s="5"/>
      <c r="G24" s="7"/>
    </row>
    <row r="25" spans="1:7" ht="15.75" x14ac:dyDescent="0.25">
      <c r="A25" s="29" t="s">
        <v>45</v>
      </c>
      <c r="B25" s="25" t="s">
        <v>73</v>
      </c>
      <c r="C25" s="2" t="s">
        <v>30</v>
      </c>
      <c r="D25" s="2"/>
      <c r="E25" s="5">
        <v>0</v>
      </c>
      <c r="G25" s="7"/>
    </row>
    <row r="26" spans="1:7" x14ac:dyDescent="0.25">
      <c r="A26" s="4" t="s">
        <v>47</v>
      </c>
      <c r="B26" s="25" t="s">
        <v>73</v>
      </c>
      <c r="C26" s="2" t="s">
        <v>30</v>
      </c>
      <c r="D26" s="2"/>
      <c r="E26" s="5">
        <v>0</v>
      </c>
      <c r="G26" s="7"/>
    </row>
    <row r="27" spans="1:7" x14ac:dyDescent="0.25">
      <c r="A27" s="4" t="s">
        <v>46</v>
      </c>
      <c r="B27" s="25" t="s">
        <v>73</v>
      </c>
      <c r="C27" s="2" t="s">
        <v>30</v>
      </c>
      <c r="D27" s="2"/>
      <c r="E27" s="5">
        <v>5925.92</v>
      </c>
      <c r="G27" s="7"/>
    </row>
    <row r="28" spans="1:7" x14ac:dyDescent="0.25">
      <c r="A28" s="4" t="s">
        <v>44</v>
      </c>
      <c r="B28" s="25" t="s">
        <v>73</v>
      </c>
      <c r="C28" s="2" t="s">
        <v>30</v>
      </c>
      <c r="D28" s="2"/>
      <c r="E28" s="5">
        <v>0</v>
      </c>
      <c r="G28" s="7"/>
    </row>
    <row r="29" spans="1:7" ht="15.75" customHeight="1" x14ac:dyDescent="0.25">
      <c r="A29" s="4" t="s">
        <v>39</v>
      </c>
      <c r="B29" s="25" t="s">
        <v>73</v>
      </c>
      <c r="C29" s="2" t="s">
        <v>30</v>
      </c>
      <c r="D29" s="2"/>
      <c r="E29" s="43">
        <f>1814.67+1478.55</f>
        <v>3293.2200000000003</v>
      </c>
      <c r="G29" s="7"/>
    </row>
    <row r="30" spans="1:7" ht="16.5" customHeight="1" x14ac:dyDescent="0.25">
      <c r="A30" s="40" t="s">
        <v>84</v>
      </c>
      <c r="B30" s="45" t="s">
        <v>90</v>
      </c>
      <c r="C30" s="2" t="s">
        <v>30</v>
      </c>
      <c r="D30" s="39"/>
      <c r="E30" s="5">
        <v>2380.1999999999998</v>
      </c>
      <c r="G30" s="7"/>
    </row>
    <row r="31" spans="1:7" x14ac:dyDescent="0.25">
      <c r="A31" s="40" t="s">
        <v>85</v>
      </c>
      <c r="B31" s="45" t="s">
        <v>90</v>
      </c>
      <c r="C31" s="2" t="s">
        <v>30</v>
      </c>
      <c r="D31" s="44"/>
      <c r="E31" s="5">
        <v>5278.42</v>
      </c>
      <c r="G31" s="7"/>
    </row>
    <row r="32" spans="1:7" ht="30" x14ac:dyDescent="0.25">
      <c r="A32" s="40" t="s">
        <v>86</v>
      </c>
      <c r="B32" s="45" t="s">
        <v>90</v>
      </c>
      <c r="C32" s="2" t="s">
        <v>81</v>
      </c>
      <c r="D32" s="39">
        <v>1</v>
      </c>
      <c r="E32" s="5">
        <f>D32*333.76</f>
        <v>333.76</v>
      </c>
      <c r="G32" s="7"/>
    </row>
    <row r="33" spans="1:7" ht="30" x14ac:dyDescent="0.25">
      <c r="A33" s="40" t="s">
        <v>87</v>
      </c>
      <c r="B33" s="45" t="s">
        <v>90</v>
      </c>
      <c r="C33" s="2" t="s">
        <v>81</v>
      </c>
      <c r="D33" s="39">
        <v>8</v>
      </c>
      <c r="E33" s="5">
        <f>D33*333.76</f>
        <v>2670.08</v>
      </c>
      <c r="G33" s="7"/>
    </row>
    <row r="34" spans="1:7" ht="30" x14ac:dyDescent="0.25">
      <c r="A34" s="40" t="s">
        <v>93</v>
      </c>
      <c r="B34" s="45" t="s">
        <v>90</v>
      </c>
      <c r="C34" s="2" t="s">
        <v>30</v>
      </c>
      <c r="D34" s="44"/>
      <c r="E34" s="5">
        <v>172927.7</v>
      </c>
      <c r="G34" s="7"/>
    </row>
    <row r="35" spans="1:7" s="24" customFormat="1" ht="30" x14ac:dyDescent="0.25">
      <c r="A35" s="40" t="s">
        <v>88</v>
      </c>
      <c r="B35" s="45" t="s">
        <v>91</v>
      </c>
      <c r="C35" s="2" t="s">
        <v>81</v>
      </c>
      <c r="D35" s="39">
        <v>2.7</v>
      </c>
      <c r="E35" s="5">
        <f>D35*333.76</f>
        <v>901.15200000000004</v>
      </c>
    </row>
    <row r="36" spans="1:7" x14ac:dyDescent="0.25">
      <c r="A36" s="40" t="s">
        <v>89</v>
      </c>
      <c r="B36" s="45" t="s">
        <v>92</v>
      </c>
      <c r="C36" s="2" t="s">
        <v>81</v>
      </c>
      <c r="D36" s="39">
        <v>13</v>
      </c>
      <c r="E36" s="5">
        <f>D36*333.76</f>
        <v>4338.88</v>
      </c>
      <c r="G36" s="7"/>
    </row>
    <row r="37" spans="1:7" s="6" customFormat="1" ht="14.25" x14ac:dyDescent="0.2">
      <c r="A37" s="14" t="s">
        <v>31</v>
      </c>
      <c r="B37" s="15"/>
      <c r="C37" s="15"/>
      <c r="D37" s="34"/>
      <c r="E37" s="16">
        <f>SUM(E22:E36)</f>
        <v>612103.66199999989</v>
      </c>
    </row>
    <row r="39" spans="1:7" ht="33" customHeight="1" x14ac:dyDescent="0.25">
      <c r="A39" s="88" t="s">
        <v>94</v>
      </c>
      <c r="B39" s="88"/>
      <c r="C39" s="88"/>
      <c r="D39" s="88"/>
      <c r="E39" s="88"/>
    </row>
    <row r="40" spans="1:7" ht="33.75" customHeight="1" x14ac:dyDescent="0.25">
      <c r="A40" s="81" t="s">
        <v>21</v>
      </c>
      <c r="B40" s="81"/>
      <c r="C40" s="81"/>
      <c r="D40" s="81"/>
      <c r="E40" s="81"/>
    </row>
    <row r="41" spans="1:7" x14ac:dyDescent="0.25">
      <c r="A41" s="81" t="s">
        <v>20</v>
      </c>
      <c r="B41" s="81"/>
      <c r="C41" s="81"/>
      <c r="D41" s="81"/>
      <c r="E41" s="81"/>
    </row>
    <row r="42" spans="1:7" ht="32.25" customHeight="1" x14ac:dyDescent="0.25">
      <c r="A42" s="81" t="s">
        <v>33</v>
      </c>
      <c r="B42" s="81"/>
      <c r="C42" s="81"/>
      <c r="D42" s="81"/>
      <c r="E42" s="81"/>
    </row>
    <row r="43" spans="1:7" x14ac:dyDescent="0.25">
      <c r="A43" s="89" t="s">
        <v>5</v>
      </c>
      <c r="B43" s="89"/>
      <c r="C43" s="89"/>
      <c r="D43" s="89"/>
      <c r="E43" s="89"/>
    </row>
    <row r="44" spans="1:7" x14ac:dyDescent="0.25">
      <c r="A44" s="81" t="s">
        <v>18</v>
      </c>
      <c r="B44" s="81"/>
      <c r="C44" s="81"/>
      <c r="D44" s="81"/>
      <c r="E44" s="81"/>
    </row>
    <row r="45" spans="1:7" x14ac:dyDescent="0.25">
      <c r="A45" s="86" t="s">
        <v>51</v>
      </c>
      <c r="B45" s="86"/>
      <c r="C45" s="86"/>
      <c r="D45" s="86"/>
      <c r="E45" s="86"/>
    </row>
    <row r="46" spans="1:7" x14ac:dyDescent="0.25">
      <c r="B46" s="87" t="s">
        <v>19</v>
      </c>
      <c r="C46" s="87"/>
      <c r="D46" s="87"/>
      <c r="E46" s="36" t="s">
        <v>6</v>
      </c>
    </row>
    <row r="47" spans="1:7" x14ac:dyDescent="0.25">
      <c r="A47" s="19"/>
      <c r="B47" s="19"/>
      <c r="C47" s="19"/>
      <c r="D47" s="19"/>
      <c r="E47" s="19"/>
    </row>
    <row r="48" spans="1:7" x14ac:dyDescent="0.25">
      <c r="A48" s="86" t="s">
        <v>32</v>
      </c>
      <c r="B48" s="86"/>
      <c r="C48" s="86"/>
      <c r="D48" s="86"/>
      <c r="E48" s="86"/>
    </row>
    <row r="49" spans="1:5" x14ac:dyDescent="0.25">
      <c r="B49" s="87" t="s">
        <v>19</v>
      </c>
      <c r="C49" s="87"/>
      <c r="D49" s="87"/>
      <c r="E49" s="36" t="s">
        <v>6</v>
      </c>
    </row>
    <row r="50" spans="1:5" x14ac:dyDescent="0.25">
      <c r="A50" s="31" t="s">
        <v>52</v>
      </c>
    </row>
    <row r="51" spans="1:5" x14ac:dyDescent="0.25">
      <c r="A51" s="6" t="s">
        <v>35</v>
      </c>
    </row>
    <row r="52" spans="1:5" x14ac:dyDescent="0.25">
      <c r="A52" s="6" t="s">
        <v>41</v>
      </c>
      <c r="B52" s="8">
        <f>'2кв'!B56</f>
        <v>362346.87200000003</v>
      </c>
    </row>
    <row r="53" spans="1:5" ht="19.149999999999999" customHeight="1" x14ac:dyDescent="0.25">
      <c r="A53" s="35" t="s">
        <v>95</v>
      </c>
      <c r="B53" s="9"/>
    </row>
    <row r="54" spans="1:5" x14ac:dyDescent="0.25">
      <c r="A54" s="1" t="s">
        <v>37</v>
      </c>
      <c r="B54" s="9">
        <v>336895.2</v>
      </c>
    </row>
    <row r="55" spans="1:5" x14ac:dyDescent="0.25">
      <c r="A55" s="1" t="s">
        <v>38</v>
      </c>
      <c r="B55" s="17">
        <f>87052.13</f>
        <v>87052.13</v>
      </c>
    </row>
    <row r="56" spans="1:5" ht="30" x14ac:dyDescent="0.25">
      <c r="A56" s="35" t="s">
        <v>40</v>
      </c>
      <c r="B56" s="9">
        <f>E37</f>
        <v>612103.66199999989</v>
      </c>
    </row>
    <row r="57" spans="1:5" x14ac:dyDescent="0.25">
      <c r="A57" s="10" t="s">
        <v>36</v>
      </c>
      <c r="B57" s="11">
        <f>B52+B54+B55-B56</f>
        <v>174190.54000000015</v>
      </c>
    </row>
    <row r="60" spans="1:5" x14ac:dyDescent="0.25">
      <c r="B60" s="7"/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5:E45"/>
    <mergeCell ref="B46:D46"/>
    <mergeCell ref="A48:E48"/>
    <mergeCell ref="B49:D49"/>
    <mergeCell ref="A39:E39"/>
    <mergeCell ref="A40:E40"/>
    <mergeCell ref="A41:E41"/>
    <mergeCell ref="A42:E42"/>
    <mergeCell ref="A43:E43"/>
    <mergeCell ref="A44:E4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BreakPreview" topLeftCell="A46" zoomScaleSheetLayoutView="100" workbookViewId="0">
      <selection activeCell="D40" sqref="D40"/>
    </sheetView>
  </sheetViews>
  <sheetFormatPr defaultColWidth="9.140625" defaultRowHeight="15" x14ac:dyDescent="0.25"/>
  <cols>
    <col min="1" max="1" width="35.5703125" style="1" customWidth="1"/>
    <col min="2" max="2" width="20.28515625" style="1" customWidth="1"/>
    <col min="3" max="3" width="11.140625" style="1" customWidth="1"/>
    <col min="4" max="4" width="15.28515625" style="1" customWidth="1"/>
    <col min="5" max="5" width="14.140625" style="1" customWidth="1"/>
    <col min="6" max="6" width="13.5703125" style="1" customWidth="1"/>
    <col min="7" max="7" width="13.28515625" style="1" bestFit="1" customWidth="1"/>
    <col min="8" max="8" width="12.28515625" style="1" customWidth="1"/>
    <col min="9" max="16384" width="9.140625" style="1"/>
  </cols>
  <sheetData>
    <row r="1" spans="1:5" x14ac:dyDescent="0.25">
      <c r="A1" s="78" t="s">
        <v>11</v>
      </c>
      <c r="B1" s="78"/>
      <c r="C1" s="78"/>
      <c r="D1" s="78"/>
      <c r="E1" s="78"/>
    </row>
    <row r="2" spans="1:5" ht="31.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79" t="s">
        <v>96</v>
      </c>
      <c r="B3" s="79"/>
      <c r="C3" s="79"/>
      <c r="D3" s="79"/>
      <c r="E3" s="79"/>
    </row>
    <row r="4" spans="1:5" x14ac:dyDescent="0.25">
      <c r="A4" s="18" t="s">
        <v>13</v>
      </c>
      <c r="B4" s="3"/>
      <c r="C4" s="3"/>
      <c r="E4" s="46">
        <v>46022</v>
      </c>
    </row>
    <row r="5" spans="1:5" x14ac:dyDescent="0.25">
      <c r="A5" s="19"/>
      <c r="B5" s="3"/>
      <c r="C5" s="3"/>
      <c r="D5" s="3"/>
      <c r="E5" s="3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7" t="s">
        <v>1</v>
      </c>
      <c r="B8" s="77"/>
      <c r="C8" s="77"/>
      <c r="D8" s="77"/>
      <c r="E8" s="77"/>
    </row>
    <row r="9" spans="1:5" ht="22.5" customHeight="1" x14ac:dyDescent="0.25">
      <c r="A9" s="81" t="s">
        <v>25</v>
      </c>
      <c r="B9" s="81"/>
      <c r="C9" s="81"/>
      <c r="D9" s="81"/>
      <c r="E9" s="81"/>
    </row>
    <row r="10" spans="1:5" ht="25.5" customHeight="1" x14ac:dyDescent="0.25">
      <c r="A10" s="84" t="s">
        <v>14</v>
      </c>
      <c r="B10" s="84"/>
      <c r="C10" s="84"/>
      <c r="D10" s="84"/>
      <c r="E10" s="84"/>
    </row>
    <row r="11" spans="1:5" ht="33.75" customHeight="1" x14ac:dyDescent="0.25">
      <c r="A11" s="81" t="s">
        <v>26</v>
      </c>
      <c r="B11" s="81"/>
      <c r="C11" s="81"/>
      <c r="D11" s="81"/>
      <c r="E11" s="81"/>
    </row>
    <row r="12" spans="1:5" x14ac:dyDescent="0.25">
      <c r="A12" s="85" t="s">
        <v>15</v>
      </c>
      <c r="B12" s="85"/>
      <c r="C12" s="85"/>
      <c r="D12" s="85"/>
      <c r="E12" s="85"/>
    </row>
    <row r="13" spans="1:5" ht="18" customHeight="1" x14ac:dyDescent="0.25">
      <c r="A13" s="81" t="s">
        <v>22</v>
      </c>
      <c r="B13" s="81"/>
      <c r="C13" s="81"/>
      <c r="D13" s="81"/>
      <c r="E13" s="81"/>
    </row>
    <row r="14" spans="1:5" x14ac:dyDescent="0.25">
      <c r="A14" s="85" t="s">
        <v>2</v>
      </c>
      <c r="B14" s="85"/>
      <c r="C14" s="85"/>
      <c r="D14" s="85"/>
      <c r="E14" s="85"/>
    </row>
    <row r="15" spans="1:5" ht="23.25" customHeight="1" x14ac:dyDescent="0.25">
      <c r="A15" s="81" t="s">
        <v>50</v>
      </c>
      <c r="B15" s="81"/>
      <c r="C15" s="81"/>
      <c r="D15" s="81"/>
      <c r="E15" s="81"/>
    </row>
    <row r="16" spans="1:5" x14ac:dyDescent="0.25">
      <c r="A16" s="85" t="s">
        <v>16</v>
      </c>
      <c r="B16" s="85"/>
      <c r="C16" s="85"/>
      <c r="D16" s="85"/>
      <c r="E16" s="85"/>
    </row>
    <row r="17" spans="1:7" ht="31.5" customHeight="1" x14ac:dyDescent="0.25">
      <c r="A17" s="81" t="s">
        <v>17</v>
      </c>
      <c r="B17" s="81"/>
      <c r="C17" s="81"/>
      <c r="D17" s="81"/>
      <c r="E17" s="81"/>
    </row>
    <row r="18" spans="1:7" ht="60" customHeight="1" x14ac:dyDescent="0.25">
      <c r="A18" s="81" t="s">
        <v>27</v>
      </c>
      <c r="B18" s="81"/>
      <c r="C18" s="81"/>
      <c r="D18" s="81"/>
      <c r="E18" s="81"/>
    </row>
    <row r="19" spans="1:7" ht="33" customHeight="1" x14ac:dyDescent="0.25">
      <c r="A19" s="83" t="s">
        <v>28</v>
      </c>
      <c r="B19" s="83"/>
      <c r="C19" s="83"/>
      <c r="D19" s="83"/>
      <c r="E19" s="83"/>
    </row>
    <row r="20" spans="1:7" x14ac:dyDescent="0.25">
      <c r="A20" s="83"/>
      <c r="B20" s="83"/>
      <c r="C20" s="83"/>
      <c r="D20" s="83"/>
      <c r="E20" s="83"/>
      <c r="F20" s="1">
        <f>3862.7+1435.5</f>
        <v>5298.2</v>
      </c>
      <c r="G20" s="1">
        <v>3</v>
      </c>
    </row>
    <row r="21" spans="1:7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7" ht="38.25" x14ac:dyDescent="0.25">
      <c r="A22" s="13" t="s">
        <v>43</v>
      </c>
      <c r="B22" s="25" t="s">
        <v>34</v>
      </c>
      <c r="C22" s="2" t="s">
        <v>4</v>
      </c>
      <c r="D22" s="2">
        <v>18.920000000000002</v>
      </c>
      <c r="E22" s="5">
        <f>D22*F20*G20</f>
        <v>300725.83199999999</v>
      </c>
      <c r="G22" s="7"/>
    </row>
    <row r="23" spans="1:7" x14ac:dyDescent="0.25">
      <c r="A23" s="4" t="s">
        <v>42</v>
      </c>
      <c r="B23" s="26" t="s">
        <v>23</v>
      </c>
      <c r="C23" s="12" t="s">
        <v>4</v>
      </c>
      <c r="D23" s="12">
        <v>7.13</v>
      </c>
      <c r="E23" s="5">
        <f>D23*F20*G20</f>
        <v>113328.49799999999</v>
      </c>
      <c r="G23" s="7"/>
    </row>
    <row r="24" spans="1:7" ht="25.5" x14ac:dyDescent="0.25">
      <c r="A24" s="4" t="s">
        <v>48</v>
      </c>
      <c r="B24" s="25" t="s">
        <v>49</v>
      </c>
      <c r="C24" s="2" t="s">
        <v>30</v>
      </c>
      <c r="D24" s="2"/>
      <c r="E24" s="5"/>
      <c r="G24" s="7"/>
    </row>
    <row r="25" spans="1:7" ht="15.75" x14ac:dyDescent="0.25">
      <c r="A25" s="29" t="s">
        <v>45</v>
      </c>
      <c r="B25" s="25" t="s">
        <v>97</v>
      </c>
      <c r="C25" s="2" t="s">
        <v>30</v>
      </c>
      <c r="D25" s="2"/>
      <c r="E25" s="5">
        <v>0</v>
      </c>
      <c r="G25" s="7"/>
    </row>
    <row r="26" spans="1:7" x14ac:dyDescent="0.25">
      <c r="A26" s="4" t="s">
        <v>47</v>
      </c>
      <c r="B26" s="25" t="s">
        <v>97</v>
      </c>
      <c r="C26" s="2" t="s">
        <v>30</v>
      </c>
      <c r="D26" s="2"/>
      <c r="E26" s="5">
        <v>0</v>
      </c>
      <c r="G26" s="7"/>
    </row>
    <row r="27" spans="1:7" x14ac:dyDescent="0.25">
      <c r="A27" s="4" t="s">
        <v>46</v>
      </c>
      <c r="B27" s="25" t="s">
        <v>97</v>
      </c>
      <c r="C27" s="2" t="s">
        <v>30</v>
      </c>
      <c r="D27" s="2"/>
      <c r="E27" s="5">
        <v>6358.08</v>
      </c>
      <c r="G27" s="7"/>
    </row>
    <row r="28" spans="1:7" x14ac:dyDescent="0.25">
      <c r="A28" s="4" t="s">
        <v>44</v>
      </c>
      <c r="B28" s="25" t="s">
        <v>97</v>
      </c>
      <c r="C28" s="2" t="s">
        <v>30</v>
      </c>
      <c r="D28" s="2"/>
      <c r="E28" s="5">
        <v>0</v>
      </c>
      <c r="G28" s="7"/>
    </row>
    <row r="29" spans="1:7" ht="15.75" customHeight="1" x14ac:dyDescent="0.25">
      <c r="A29" s="4" t="s">
        <v>39</v>
      </c>
      <c r="B29" s="25" t="s">
        <v>97</v>
      </c>
      <c r="C29" s="2" t="s">
        <v>30</v>
      </c>
      <c r="D29" s="2"/>
      <c r="E29" s="43">
        <v>17996.57</v>
      </c>
      <c r="G29" s="7"/>
    </row>
    <row r="30" spans="1:7" ht="27.75" customHeight="1" x14ac:dyDescent="0.25">
      <c r="A30" s="40" t="s">
        <v>117</v>
      </c>
      <c r="B30" s="45" t="s">
        <v>127</v>
      </c>
      <c r="C30" s="2" t="s">
        <v>81</v>
      </c>
      <c r="D30" s="45">
        <v>10.5</v>
      </c>
      <c r="E30" s="43">
        <f>D30*333.76</f>
        <v>3504.48</v>
      </c>
      <c r="G30" s="7"/>
    </row>
    <row r="31" spans="1:7" ht="32.25" customHeight="1" x14ac:dyDescent="0.25">
      <c r="A31" s="40" t="s">
        <v>118</v>
      </c>
      <c r="B31" s="45" t="s">
        <v>127</v>
      </c>
      <c r="C31" s="2" t="s">
        <v>81</v>
      </c>
      <c r="D31" s="45">
        <v>1</v>
      </c>
      <c r="E31" s="43">
        <f t="shared" ref="E31:E39" si="0">D31*333.76</f>
        <v>333.76</v>
      </c>
      <c r="G31" s="7"/>
    </row>
    <row r="32" spans="1:7" ht="30" customHeight="1" x14ac:dyDescent="0.25">
      <c r="A32" s="40" t="s">
        <v>119</v>
      </c>
      <c r="B32" s="45" t="s">
        <v>127</v>
      </c>
      <c r="C32" s="2" t="s">
        <v>81</v>
      </c>
      <c r="D32" s="45">
        <v>10</v>
      </c>
      <c r="E32" s="43">
        <f t="shared" si="0"/>
        <v>3337.6</v>
      </c>
      <c r="G32" s="7"/>
    </row>
    <row r="33" spans="1:7" ht="29.25" customHeight="1" x14ac:dyDescent="0.25">
      <c r="A33" s="40" t="s">
        <v>120</v>
      </c>
      <c r="B33" s="45" t="s">
        <v>127</v>
      </c>
      <c r="C33" s="2" t="s">
        <v>81</v>
      </c>
      <c r="D33" s="45">
        <v>10</v>
      </c>
      <c r="E33" s="43">
        <f t="shared" si="0"/>
        <v>3337.6</v>
      </c>
      <c r="G33" s="7"/>
    </row>
    <row r="34" spans="1:7" x14ac:dyDescent="0.25">
      <c r="A34" s="94" t="s">
        <v>121</v>
      </c>
      <c r="B34" s="45" t="s">
        <v>128</v>
      </c>
      <c r="C34" s="2" t="s">
        <v>81</v>
      </c>
      <c r="D34" s="95">
        <v>4</v>
      </c>
      <c r="E34" s="43">
        <f t="shared" si="0"/>
        <v>1335.04</v>
      </c>
      <c r="G34" s="7"/>
    </row>
    <row r="35" spans="1:7" ht="30" x14ac:dyDescent="0.25">
      <c r="A35" s="94" t="s">
        <v>122</v>
      </c>
      <c r="B35" s="45" t="s">
        <v>128</v>
      </c>
      <c r="C35" s="2" t="s">
        <v>81</v>
      </c>
      <c r="D35" s="95">
        <v>6</v>
      </c>
      <c r="E35" s="43">
        <f t="shared" si="0"/>
        <v>2002.56</v>
      </c>
      <c r="G35" s="7"/>
    </row>
    <row r="36" spans="1:7" x14ac:dyDescent="0.25">
      <c r="A36" s="40" t="s">
        <v>123</v>
      </c>
      <c r="B36" s="45" t="s">
        <v>128</v>
      </c>
      <c r="C36" s="2" t="s">
        <v>81</v>
      </c>
      <c r="D36" s="45">
        <v>24</v>
      </c>
      <c r="E36" s="43">
        <f t="shared" si="0"/>
        <v>8010.24</v>
      </c>
      <c r="G36" s="7"/>
    </row>
    <row r="37" spans="1:7" ht="30" x14ac:dyDescent="0.25">
      <c r="A37" s="40" t="s">
        <v>124</v>
      </c>
      <c r="B37" s="45" t="s">
        <v>128</v>
      </c>
      <c r="C37" s="2" t="s">
        <v>81</v>
      </c>
      <c r="D37" s="45">
        <v>13</v>
      </c>
      <c r="E37" s="43">
        <f t="shared" si="0"/>
        <v>4338.88</v>
      </c>
      <c r="G37" s="7"/>
    </row>
    <row r="38" spans="1:7" s="24" customFormat="1" ht="30" x14ac:dyDescent="0.25">
      <c r="A38" s="40" t="s">
        <v>125</v>
      </c>
      <c r="B38" s="45" t="s">
        <v>128</v>
      </c>
      <c r="C38" s="2" t="s">
        <v>81</v>
      </c>
      <c r="D38" s="45">
        <v>12</v>
      </c>
      <c r="E38" s="43">
        <f t="shared" si="0"/>
        <v>4005.12</v>
      </c>
    </row>
    <row r="39" spans="1:7" x14ac:dyDescent="0.25">
      <c r="A39" s="40" t="s">
        <v>126</v>
      </c>
      <c r="B39" s="45" t="s">
        <v>129</v>
      </c>
      <c r="C39" s="2" t="s">
        <v>81</v>
      </c>
      <c r="D39" s="45">
        <v>4</v>
      </c>
      <c r="E39" s="43">
        <f t="shared" si="0"/>
        <v>1335.04</v>
      </c>
      <c r="G39" s="7"/>
    </row>
    <row r="40" spans="1:7" s="6" customFormat="1" ht="14.25" x14ac:dyDescent="0.2">
      <c r="A40" s="14" t="s">
        <v>31</v>
      </c>
      <c r="B40" s="15"/>
      <c r="C40" s="15"/>
      <c r="D40" s="34"/>
      <c r="E40" s="16">
        <f>SUM(E22:E39)</f>
        <v>469949.29999999987</v>
      </c>
    </row>
    <row r="42" spans="1:7" ht="33" customHeight="1" x14ac:dyDescent="0.25">
      <c r="A42" s="88" t="s">
        <v>130</v>
      </c>
      <c r="B42" s="88"/>
      <c r="C42" s="88"/>
      <c r="D42" s="88"/>
      <c r="E42" s="88"/>
    </row>
    <row r="43" spans="1:7" ht="33.75" customHeight="1" x14ac:dyDescent="0.25">
      <c r="A43" s="81" t="s">
        <v>21</v>
      </c>
      <c r="B43" s="81"/>
      <c r="C43" s="81"/>
      <c r="D43" s="81"/>
      <c r="E43" s="81"/>
    </row>
    <row r="44" spans="1:7" x14ac:dyDescent="0.25">
      <c r="A44" s="81" t="s">
        <v>20</v>
      </c>
      <c r="B44" s="81"/>
      <c r="C44" s="81"/>
      <c r="D44" s="81"/>
      <c r="E44" s="81"/>
    </row>
    <row r="45" spans="1:7" ht="32.25" customHeight="1" x14ac:dyDescent="0.25">
      <c r="A45" s="81" t="s">
        <v>33</v>
      </c>
      <c r="B45" s="81"/>
      <c r="C45" s="81"/>
      <c r="D45" s="81"/>
      <c r="E45" s="81"/>
    </row>
    <row r="46" spans="1:7" x14ac:dyDescent="0.25">
      <c r="A46" s="89" t="s">
        <v>5</v>
      </c>
      <c r="B46" s="89"/>
      <c r="C46" s="89"/>
      <c r="D46" s="89"/>
      <c r="E46" s="89"/>
    </row>
    <row r="47" spans="1:7" x14ac:dyDescent="0.25">
      <c r="A47" s="81" t="s">
        <v>18</v>
      </c>
      <c r="B47" s="81"/>
      <c r="C47" s="81"/>
      <c r="D47" s="81"/>
      <c r="E47" s="81"/>
    </row>
    <row r="48" spans="1:7" x14ac:dyDescent="0.25">
      <c r="A48" s="86" t="s">
        <v>51</v>
      </c>
      <c r="B48" s="86"/>
      <c r="C48" s="86"/>
      <c r="D48" s="86"/>
      <c r="E48" s="86"/>
    </row>
    <row r="49" spans="1:5" x14ac:dyDescent="0.25">
      <c r="B49" s="87" t="s">
        <v>19</v>
      </c>
      <c r="C49" s="87"/>
      <c r="D49" s="87"/>
      <c r="E49" s="42" t="s">
        <v>6</v>
      </c>
    </row>
    <row r="50" spans="1:5" x14ac:dyDescent="0.25">
      <c r="A50" s="19"/>
      <c r="B50" s="19"/>
      <c r="C50" s="19"/>
      <c r="D50" s="19"/>
      <c r="E50" s="19"/>
    </row>
    <row r="51" spans="1:5" x14ac:dyDescent="0.25">
      <c r="A51" s="86" t="s">
        <v>32</v>
      </c>
      <c r="B51" s="86"/>
      <c r="C51" s="86"/>
      <c r="D51" s="86"/>
      <c r="E51" s="86"/>
    </row>
    <row r="52" spans="1:5" x14ac:dyDescent="0.25">
      <c r="B52" s="87" t="s">
        <v>19</v>
      </c>
      <c r="C52" s="87"/>
      <c r="D52" s="87"/>
      <c r="E52" s="42" t="s">
        <v>6</v>
      </c>
    </row>
    <row r="53" spans="1:5" x14ac:dyDescent="0.25">
      <c r="A53" s="31" t="s">
        <v>52</v>
      </c>
    </row>
    <row r="54" spans="1:5" x14ac:dyDescent="0.25">
      <c r="A54" s="6" t="s">
        <v>35</v>
      </c>
    </row>
    <row r="55" spans="1:5" x14ac:dyDescent="0.25">
      <c r="A55" s="6" t="s">
        <v>41</v>
      </c>
      <c r="B55" s="8">
        <f>'3кв'!B57</f>
        <v>174190.54000000015</v>
      </c>
    </row>
    <row r="56" spans="1:5" ht="19.149999999999999" customHeight="1" x14ac:dyDescent="0.25">
      <c r="A56" s="41" t="s">
        <v>131</v>
      </c>
      <c r="B56" s="9"/>
    </row>
    <row r="57" spans="1:5" x14ac:dyDescent="0.25">
      <c r="A57" s="1" t="s">
        <v>37</v>
      </c>
      <c r="B57" s="9">
        <f>357471.84-619.03+225.61</f>
        <v>357078.42</v>
      </c>
    </row>
    <row r="58" spans="1:5" x14ac:dyDescent="0.25">
      <c r="A58" s="1" t="s">
        <v>38</v>
      </c>
      <c r="B58" s="17">
        <v>179939.35</v>
      </c>
    </row>
    <row r="59" spans="1:5" ht="30" x14ac:dyDescent="0.25">
      <c r="A59" s="41" t="s">
        <v>40</v>
      </c>
      <c r="B59" s="9">
        <f>E40</f>
        <v>469949.29999999987</v>
      </c>
    </row>
    <row r="60" spans="1:5" x14ac:dyDescent="0.25">
      <c r="A60" s="10" t="s">
        <v>36</v>
      </c>
      <c r="B60" s="11">
        <f>B55+B57+B58-B59</f>
        <v>241259.0100000003</v>
      </c>
    </row>
    <row r="63" spans="1:5" x14ac:dyDescent="0.25">
      <c r="B63" s="7"/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8:E48"/>
    <mergeCell ref="B49:D49"/>
    <mergeCell ref="A51:E51"/>
    <mergeCell ref="B52:D52"/>
    <mergeCell ref="A42:E42"/>
    <mergeCell ref="A43:E43"/>
    <mergeCell ref="A44:E44"/>
    <mergeCell ref="A45:E45"/>
    <mergeCell ref="A46:E46"/>
    <mergeCell ref="A47:E4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view="pageBreakPreview" topLeftCell="A25" zoomScaleSheetLayoutView="100" workbookViewId="0">
      <selection activeCell="C43" sqref="C43"/>
    </sheetView>
  </sheetViews>
  <sheetFormatPr defaultRowHeight="15.75" x14ac:dyDescent="0.25"/>
  <cols>
    <col min="1" max="1" width="9.7109375" style="48" customWidth="1"/>
    <col min="2" max="2" width="70.85546875" style="48" customWidth="1"/>
    <col min="3" max="3" width="16.5703125" style="48" customWidth="1"/>
    <col min="4" max="4" width="15.7109375" style="48" customWidth="1"/>
    <col min="5" max="5" width="14.7109375" style="48" customWidth="1"/>
    <col min="6" max="6" width="12.42578125" style="48" customWidth="1"/>
    <col min="7" max="7" width="12" style="48" customWidth="1"/>
    <col min="8" max="8" width="13.5703125" style="48" customWidth="1"/>
    <col min="9" max="16384" width="9.140625" style="48"/>
  </cols>
  <sheetData>
    <row r="1" spans="1:5" x14ac:dyDescent="0.25">
      <c r="A1" s="91" t="s">
        <v>98</v>
      </c>
      <c r="B1" s="91"/>
      <c r="C1" s="91"/>
      <c r="D1" s="47"/>
    </row>
    <row r="2" spans="1:5" x14ac:dyDescent="0.25">
      <c r="A2" s="92" t="s">
        <v>99</v>
      </c>
      <c r="B2" s="92"/>
      <c r="C2" s="92"/>
      <c r="D2" s="49"/>
    </row>
    <row r="3" spans="1:5" x14ac:dyDescent="0.25">
      <c r="A3" s="92" t="s">
        <v>116</v>
      </c>
      <c r="B3" s="92"/>
      <c r="C3" s="92"/>
      <c r="D3" s="49"/>
    </row>
    <row r="4" spans="1:5" x14ac:dyDescent="0.25">
      <c r="A4" s="91" t="s">
        <v>100</v>
      </c>
      <c r="B4" s="91"/>
      <c r="C4" s="91"/>
      <c r="D4" s="47"/>
    </row>
    <row r="5" spans="1:5" x14ac:dyDescent="0.25">
      <c r="A5" s="93"/>
      <c r="B5" s="93"/>
      <c r="C5" s="93"/>
    </row>
    <row r="6" spans="1:5" x14ac:dyDescent="0.25">
      <c r="A6" s="49"/>
      <c r="B6" s="50" t="s">
        <v>101</v>
      </c>
      <c r="C6" s="51">
        <f>'1кв'!B53</f>
        <v>448605.5</v>
      </c>
      <c r="D6" s="52"/>
    </row>
    <row r="7" spans="1:5" x14ac:dyDescent="0.25">
      <c r="A7" s="53" t="s">
        <v>102</v>
      </c>
      <c r="B7" s="50" t="s">
        <v>132</v>
      </c>
      <c r="C7" s="51"/>
      <c r="D7" s="52"/>
    </row>
    <row r="8" spans="1:5" x14ac:dyDescent="0.25">
      <c r="A8" s="49"/>
      <c r="B8" s="54" t="s">
        <v>103</v>
      </c>
      <c r="C8" s="51"/>
      <c r="D8" s="52"/>
    </row>
    <row r="9" spans="1:5" x14ac:dyDescent="0.25">
      <c r="A9" s="49"/>
      <c r="B9" s="55" t="s">
        <v>135</v>
      </c>
      <c r="C9" s="51"/>
      <c r="D9" s="52"/>
    </row>
    <row r="10" spans="1:5" x14ac:dyDescent="0.25">
      <c r="A10" s="49"/>
      <c r="B10" s="55" t="s">
        <v>133</v>
      </c>
      <c r="C10" s="51"/>
      <c r="D10" s="52"/>
    </row>
    <row r="11" spans="1:5" x14ac:dyDescent="0.25">
      <c r="A11" s="49"/>
      <c r="B11" s="55" t="s">
        <v>134</v>
      </c>
      <c r="C11" s="51"/>
      <c r="D11" s="52"/>
    </row>
    <row r="12" spans="1:5" x14ac:dyDescent="0.25">
      <c r="A12" s="49"/>
      <c r="B12" s="55" t="s">
        <v>136</v>
      </c>
      <c r="C12" s="51"/>
      <c r="D12" s="52"/>
    </row>
    <row r="13" spans="1:5" x14ac:dyDescent="0.25">
      <c r="B13" s="56" t="s">
        <v>104</v>
      </c>
      <c r="C13" s="57">
        <f>'1кв'!B55+'2кв'!B53+'3кв'!B54+'4кв'!B57</f>
        <v>1364414.93</v>
      </c>
      <c r="D13" s="58"/>
      <c r="E13" s="59"/>
    </row>
    <row r="14" spans="1:5" x14ac:dyDescent="0.25">
      <c r="B14" s="56" t="s">
        <v>105</v>
      </c>
      <c r="C14" s="57">
        <f>'1кв'!B56+'2кв'!B54+'3кв'!B55+'4кв'!B58</f>
        <v>520922.76</v>
      </c>
      <c r="D14" s="58"/>
      <c r="E14" s="59"/>
    </row>
    <row r="15" spans="1:5" x14ac:dyDescent="0.25">
      <c r="A15" s="60"/>
      <c r="B15" s="56" t="s">
        <v>106</v>
      </c>
      <c r="C15" s="61">
        <f>SUM(C13:C14)</f>
        <v>1885337.69</v>
      </c>
      <c r="D15" s="52"/>
    </row>
    <row r="16" spans="1:5" x14ac:dyDescent="0.25">
      <c r="B16" s="90"/>
      <c r="C16" s="90"/>
      <c r="D16" s="62"/>
    </row>
    <row r="17" spans="1:7" ht="17.25" customHeight="1" x14ac:dyDescent="0.25">
      <c r="A17" s="63" t="s">
        <v>107</v>
      </c>
      <c r="B17" s="13" t="s">
        <v>108</v>
      </c>
      <c r="C17" s="57">
        <f>'1кв'!E22+'2кв'!E22+'3кв'!E22+'4кв'!E22</f>
        <v>1169842.5599999998</v>
      </c>
      <c r="D17" s="62"/>
    </row>
    <row r="18" spans="1:7" ht="15" customHeight="1" x14ac:dyDescent="0.25">
      <c r="A18" s="63"/>
      <c r="B18" s="64" t="s">
        <v>42</v>
      </c>
      <c r="C18" s="57">
        <f>'1кв'!E23+'2кв'!E23+'3кв'!E23+'4кв'!E23</f>
        <v>433604.68799999997</v>
      </c>
      <c r="D18" s="62"/>
    </row>
    <row r="19" spans="1:7" x14ac:dyDescent="0.25">
      <c r="A19" s="63"/>
      <c r="B19" s="65" t="s">
        <v>48</v>
      </c>
      <c r="C19" s="57">
        <f>'1кв'!E24+'2кв'!E24+'3кв'!E24+'4кв'!E24</f>
        <v>0</v>
      </c>
      <c r="D19" s="62"/>
    </row>
    <row r="20" spans="1:7" x14ac:dyDescent="0.25">
      <c r="A20" s="63"/>
      <c r="B20" s="55" t="s">
        <v>45</v>
      </c>
      <c r="C20" s="57">
        <f>'1кв'!E25+'2кв'!E25+'3кв'!E25+'4кв'!E25</f>
        <v>14928.72</v>
      </c>
      <c r="D20" s="62"/>
    </row>
    <row r="21" spans="1:7" x14ac:dyDescent="0.25">
      <c r="A21" s="63"/>
      <c r="B21" s="55" t="s">
        <v>47</v>
      </c>
      <c r="C21" s="57">
        <f>'1кв'!E26+'2кв'!E26+'3кв'!E26+'4кв'!E26</f>
        <v>4388.08</v>
      </c>
      <c r="D21" s="62"/>
    </row>
    <row r="22" spans="1:7" x14ac:dyDescent="0.25">
      <c r="A22" s="63"/>
      <c r="B22" s="55" t="s">
        <v>46</v>
      </c>
      <c r="C22" s="57">
        <f>'1кв'!E27+'2кв'!E27+'3кв'!E27+'4кв'!E27</f>
        <v>23804.22</v>
      </c>
      <c r="D22" s="62"/>
    </row>
    <row r="23" spans="1:7" x14ac:dyDescent="0.25">
      <c r="B23" s="55" t="s">
        <v>44</v>
      </c>
      <c r="C23" s="57">
        <f>'1кв'!E28+'2кв'!E28+'3кв'!E28+'4кв'!E28</f>
        <v>1176.4000000000001</v>
      </c>
      <c r="D23" s="62"/>
      <c r="E23" s="59"/>
    </row>
    <row r="24" spans="1:7" x14ac:dyDescent="0.25">
      <c r="B24" s="66" t="s">
        <v>39</v>
      </c>
      <c r="C24" s="57">
        <f>'1кв'!E29+'2кв'!E29+'3кв'!E29+'4кв'!E29</f>
        <v>34383.06</v>
      </c>
      <c r="D24" s="62"/>
      <c r="E24" s="59"/>
    </row>
    <row r="25" spans="1:7" x14ac:dyDescent="0.25">
      <c r="A25" s="63"/>
      <c r="B25" s="67" t="s">
        <v>137</v>
      </c>
      <c r="C25" s="68">
        <f>'1кв'!E32+'1кв'!E33+'1кв'!E34+'1кв'!E35+'2кв'!E31+'2кв'!E32+'2кв'!E33+'2кв'!E35+'3кв'!E32+'3кв'!E33+'3кв'!E35+'3кв'!E36+94.5*333.76</f>
        <v>50130.752</v>
      </c>
      <c r="D25" s="62"/>
    </row>
    <row r="26" spans="1:7" x14ac:dyDescent="0.25">
      <c r="A26" s="63"/>
      <c r="B26" s="54" t="s">
        <v>109</v>
      </c>
      <c r="C26" s="68">
        <f>'1кв'!E30+'1кв'!E31+'1кв'!E36+'2кв'!E30+'2кв'!E34+'3кв'!E30+'3кв'!E31+'3кв'!E34</f>
        <v>360425.70000000007</v>
      </c>
      <c r="D26" s="62"/>
    </row>
    <row r="27" spans="1:7" x14ac:dyDescent="0.25">
      <c r="A27" s="63"/>
      <c r="B27" s="54" t="s">
        <v>103</v>
      </c>
      <c r="C27" s="68"/>
      <c r="D27" s="62"/>
      <c r="G27" s="59"/>
    </row>
    <row r="28" spans="1:7" x14ac:dyDescent="0.25">
      <c r="A28" s="63"/>
      <c r="B28" s="4" t="s">
        <v>65</v>
      </c>
      <c r="C28" s="70">
        <f>'1кв'!E30</f>
        <v>77000</v>
      </c>
      <c r="D28" s="62"/>
    </row>
    <row r="29" spans="1:7" x14ac:dyDescent="0.25">
      <c r="A29" s="63"/>
      <c r="B29" s="4" t="s">
        <v>55</v>
      </c>
      <c r="C29" s="70">
        <f>'1кв'!E31</f>
        <v>51835.1</v>
      </c>
      <c r="D29" s="62"/>
    </row>
    <row r="30" spans="1:7" x14ac:dyDescent="0.25">
      <c r="A30" s="63"/>
      <c r="B30" s="69" t="s">
        <v>60</v>
      </c>
      <c r="C30" s="70">
        <f>'1кв'!E36</f>
        <v>31373.599999999999</v>
      </c>
      <c r="D30" s="62"/>
    </row>
    <row r="31" spans="1:7" x14ac:dyDescent="0.25">
      <c r="A31" s="63"/>
      <c r="B31" s="69" t="s">
        <v>74</v>
      </c>
      <c r="C31" s="70">
        <f>'2кв'!E30</f>
        <v>9955.2999999999993</v>
      </c>
      <c r="D31" s="62"/>
    </row>
    <row r="32" spans="1:7" x14ac:dyDescent="0.25">
      <c r="A32" s="63"/>
      <c r="B32" s="69" t="s">
        <v>82</v>
      </c>
      <c r="C32" s="70">
        <f>'2кв'!E34</f>
        <v>9675.3799999999992</v>
      </c>
      <c r="D32" s="62"/>
    </row>
    <row r="33" spans="1:5" x14ac:dyDescent="0.25">
      <c r="A33" s="63"/>
      <c r="B33" s="40" t="s">
        <v>84</v>
      </c>
      <c r="C33" s="70">
        <f>'3кв'!E30</f>
        <v>2380.1999999999998</v>
      </c>
      <c r="D33" s="62"/>
    </row>
    <row r="34" spans="1:5" x14ac:dyDescent="0.25">
      <c r="A34" s="63"/>
      <c r="B34" s="40" t="s">
        <v>85</v>
      </c>
      <c r="C34" s="70">
        <f>'3кв'!E31</f>
        <v>5278.42</v>
      </c>
      <c r="D34" s="62"/>
    </row>
    <row r="35" spans="1:5" x14ac:dyDescent="0.25">
      <c r="A35" s="63"/>
      <c r="B35" s="69" t="s">
        <v>93</v>
      </c>
      <c r="C35" s="70">
        <f>'3кв'!E34</f>
        <v>172927.7</v>
      </c>
      <c r="D35" s="62"/>
    </row>
    <row r="36" spans="1:5" x14ac:dyDescent="0.25">
      <c r="A36" s="63"/>
      <c r="B36" s="69"/>
      <c r="C36" s="70"/>
      <c r="D36" s="62"/>
    </row>
    <row r="37" spans="1:5" x14ac:dyDescent="0.25">
      <c r="B37" s="71" t="s">
        <v>110</v>
      </c>
      <c r="C37" s="72">
        <f>SUM(C17:C26)</f>
        <v>2092684.1799999997</v>
      </c>
      <c r="D37" s="62"/>
      <c r="E37" s="59"/>
    </row>
    <row r="38" spans="1:5" x14ac:dyDescent="0.25">
      <c r="B38" s="71" t="s">
        <v>115</v>
      </c>
      <c r="C38" s="73">
        <f>C6+C15-C37</f>
        <v>241259.01000000024</v>
      </c>
      <c r="D38" s="62"/>
    </row>
    <row r="39" spans="1:5" x14ac:dyDescent="0.25">
      <c r="B39" s="53"/>
      <c r="C39" s="53"/>
      <c r="D39" s="62"/>
    </row>
    <row r="40" spans="1:5" x14ac:dyDescent="0.25">
      <c r="B40" s="74" t="s">
        <v>111</v>
      </c>
      <c r="C40" s="74"/>
      <c r="D40" s="62"/>
    </row>
    <row r="41" spans="1:5" x14ac:dyDescent="0.25">
      <c r="B41" s="74" t="s">
        <v>138</v>
      </c>
      <c r="C41" s="96">
        <v>373094.94</v>
      </c>
      <c r="D41" s="62"/>
    </row>
    <row r="42" spans="1:5" x14ac:dyDescent="0.25">
      <c r="B42" s="75" t="s">
        <v>139</v>
      </c>
      <c r="C42" s="97">
        <v>471023.59</v>
      </c>
      <c r="D42" s="62"/>
    </row>
    <row r="43" spans="1:5" x14ac:dyDescent="0.25">
      <c r="B43" s="74" t="s">
        <v>112</v>
      </c>
      <c r="C43" s="96">
        <f>C42-C41</f>
        <v>97928.650000000023</v>
      </c>
      <c r="D43" s="62"/>
    </row>
    <row r="44" spans="1:5" x14ac:dyDescent="0.25">
      <c r="B44" s="53"/>
      <c r="C44" s="53"/>
      <c r="D44" s="62"/>
    </row>
    <row r="45" spans="1:5" x14ac:dyDescent="0.25">
      <c r="A45" s="48" t="s">
        <v>113</v>
      </c>
      <c r="B45" s="53" t="s">
        <v>140</v>
      </c>
      <c r="C45" s="53"/>
      <c r="D45" s="62"/>
    </row>
    <row r="46" spans="1:5" x14ac:dyDescent="0.25">
      <c r="B46" s="53" t="s">
        <v>141</v>
      </c>
      <c r="C46" s="53"/>
      <c r="D46" s="62"/>
    </row>
    <row r="47" spans="1:5" s="1" customFormat="1" x14ac:dyDescent="0.25">
      <c r="A47" s="48"/>
      <c r="B47" s="53" t="s">
        <v>142</v>
      </c>
      <c r="C47" s="53"/>
      <c r="D47" s="76"/>
    </row>
    <row r="48" spans="1:5" x14ac:dyDescent="0.25">
      <c r="B48" s="53" t="s">
        <v>114</v>
      </c>
      <c r="C48" s="53"/>
      <c r="D48" s="62"/>
    </row>
    <row r="49" spans="2:4" x14ac:dyDescent="0.25">
      <c r="B49" s="53"/>
      <c r="C49" s="53"/>
      <c r="D49" s="62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2026-02-28T09:06:52Z</dcterms:modified>
</cp:coreProperties>
</file>