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25" windowWidth="14805" windowHeight="7890" activeTab="3"/>
  </bookViews>
  <sheets>
    <sheet name="1кв" sheetId="28" r:id="rId1"/>
    <sheet name="2кв" sheetId="29" r:id="rId2"/>
    <sheet name="3кв" sheetId="30" r:id="rId3"/>
    <sheet name="4кв" sheetId="31" r:id="rId4"/>
    <sheet name="отчет" sheetId="32" r:id="rId5"/>
  </sheets>
  <definedNames>
    <definedName name="_xlnm.Print_Area" localSheetId="0">'1кв'!$A$1:$E$53</definedName>
    <definedName name="_xlnm.Print_Area" localSheetId="1">'2кв'!$A$1:$E$54</definedName>
    <definedName name="_xlnm.Print_Area" localSheetId="2">'3кв'!$A$1:$E$54</definedName>
    <definedName name="_xlnm.Print_Area" localSheetId="3">'4кв'!$A$1:$E$52</definedName>
    <definedName name="_xlnm.Print_Area" localSheetId="4">отчет!$A$1:$C$44</definedName>
  </definedNames>
  <calcPr calcId="152511"/>
</workbook>
</file>

<file path=xl/calcChain.xml><?xml version="1.0" encoding="utf-8"?>
<calcChain xmlns="http://schemas.openxmlformats.org/spreadsheetml/2006/main">
  <c r="C39" i="32" l="1"/>
  <c r="C24" i="32"/>
  <c r="C21" i="32"/>
  <c r="B49" i="31"/>
  <c r="C14" i="32"/>
  <c r="E25" i="31"/>
  <c r="F28" i="31" s="1"/>
  <c r="E28" i="31"/>
  <c r="C23" i="32" s="1"/>
  <c r="E27" i="31"/>
  <c r="C22" i="32" s="1"/>
  <c r="E30" i="31"/>
  <c r="C25" i="32" s="1"/>
  <c r="E35" i="30"/>
  <c r="C20" i="32" l="1"/>
  <c r="C31" i="32"/>
  <c r="C30" i="32"/>
  <c r="C29" i="32"/>
  <c r="C28" i="32"/>
  <c r="C18" i="32"/>
  <c r="C26" i="32" l="1"/>
  <c r="C6" i="32"/>
  <c r="C13" i="32" l="1"/>
  <c r="F20" i="31"/>
  <c r="E24" i="31" s="1"/>
  <c r="C19" i="32" s="1"/>
  <c r="C15" i="32" l="1"/>
  <c r="E22" i="31"/>
  <c r="E33" i="31" s="1"/>
  <c r="B51" i="30"/>
  <c r="E29" i="30"/>
  <c r="E34" i="30"/>
  <c r="E33" i="30"/>
  <c r="B51" i="31" l="1"/>
  <c r="C17" i="32"/>
  <c r="C33" i="32" s="1"/>
  <c r="C34" i="32" s="1"/>
  <c r="E35" i="29"/>
  <c r="B51" i="29"/>
  <c r="B52" i="29"/>
  <c r="E34" i="29"/>
  <c r="E33" i="29"/>
  <c r="E22" i="30" l="1"/>
  <c r="F20" i="30"/>
  <c r="E24" i="30" s="1"/>
  <c r="B49" i="29"/>
  <c r="E22" i="29"/>
  <c r="B53" i="29" s="1"/>
  <c r="F20" i="29"/>
  <c r="E24" i="29" s="1"/>
  <c r="B54" i="29" l="1"/>
  <c r="B49" i="30" s="1"/>
  <c r="B53" i="30"/>
  <c r="B53" i="28"/>
  <c r="E31" i="28"/>
  <c r="E32" i="28"/>
  <c r="E30" i="28"/>
  <c r="B54" i="30" l="1"/>
  <c r="B47" i="31" s="1"/>
  <c r="B52" i="31" s="1"/>
  <c r="F20" i="28"/>
  <c r="E22" i="28" s="1"/>
  <c r="E24" i="28" l="1"/>
  <c r="E34" i="28" s="1"/>
  <c r="B52" i="28" s="1"/>
</calcChain>
</file>

<file path=xl/sharedStrings.xml><?xml version="1.0" encoding="utf-8"?>
<sst xmlns="http://schemas.openxmlformats.org/spreadsheetml/2006/main" count="353" uniqueCount="121">
  <si>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</si>
  <si>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</si>
  <si>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</si>
  <si>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</si>
  <si>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</si>
  <si>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</si>
  <si>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</si>
  <si>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</si>
  <si>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</si>
  <si>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</si>
  <si>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</si>
  <si>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</si>
  <si>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</si>
  <si>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</si>
  <si>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</si>
  <si>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</si>
  <si>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</si>
  <si>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t xml:space="preserve"> (должность, Ф.И.О.)</t>
  </si>
  <si>
    <t xml:space="preserve">           3. Работы (услуги) выполнены (оказаны) полностью, в установленные сроки, с надлежащим качеством.</t>
  </si>
  <si>
    <t>постоянно</t>
  </si>
  <si>
    <t>г. Россошь, ул. Свердлова, д. 31</t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</si>
  <si>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</si>
  <si>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</si>
  <si>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</si>
  <si>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</si>
  <si>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</si>
  <si>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</si>
  <si>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</si>
  <si>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 xml:space="preserve">Расходы по содержанию и тек.ремонту </t>
  </si>
  <si>
    <t xml:space="preserve">Расходы по управлению МКД </t>
  </si>
  <si>
    <t>Остаток на начало квартала</t>
  </si>
  <si>
    <t>определена приложением № 9 к договору</t>
  </si>
  <si>
    <t>1 квартал</t>
  </si>
  <si>
    <t>Услуги по содержанию многоквартирного дома</t>
  </si>
  <si>
    <t>Дезинсекция, дератизация</t>
  </si>
  <si>
    <t xml:space="preserve">         4. Претензий по выполнению условий Договора Стороны не имеют.</t>
  </si>
  <si>
    <t>холодная вода на СОИ</t>
  </si>
  <si>
    <t>электроэнергия на СОИ</t>
  </si>
  <si>
    <t>водоотведение на СОИ</t>
  </si>
  <si>
    <t>горячая вода на СОИ</t>
  </si>
  <si>
    <t>Заказчик - Собственники МКД, в лице председателя совета МКД Корявого А.И.</t>
  </si>
  <si>
    <t>Исполнитель - ООО ЖКХ "Локомотив", в лице директора  Бовкун А.А.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</si>
  <si>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 xml:space="preserve"> Корявого Александра Ивановича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</si>
  <si>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 от 23.11.2020</t>
    </r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</si>
  <si>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</si>
  <si>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</si>
  <si>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</si>
  <si>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№23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</si>
  <si>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</si>
  <si>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 xml:space="preserve"> S дома = 2394,6+39 (не жилые) = 2433,6м2</t>
  </si>
  <si>
    <t>за 1 квартал 2025 года</t>
  </si>
  <si>
    <t>31.03.2025 г.</t>
  </si>
  <si>
    <t>Опиловка деревьев (кв.22)</t>
  </si>
  <si>
    <t>Установка кодового замка (кв.22)</t>
  </si>
  <si>
    <t>Частичный ремонт мягкой кровли (кв.38)</t>
  </si>
  <si>
    <t xml:space="preserve">январь </t>
  </si>
  <si>
    <t>март</t>
  </si>
  <si>
    <t>ч/ч</t>
  </si>
  <si>
    <t xml:space="preserve">           2. Всего за период с "01" 01  2025 г. по "31" 03  2025 г. выполнено работ (оказано услуг) на общую сумму двести пятьдесят одна тысяча девятьсот семьдесят шесть рублей 86 копеек.</t>
  </si>
  <si>
    <t xml:space="preserve">Со финансир. Замена ХВС по подвалу </t>
  </si>
  <si>
    <t>Предъявлено населению  243506,21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</si>
  <si>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</si>
  <si>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</si>
  <si>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</si>
  <si>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</si>
  <si>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</si>
  <si>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</si>
  <si>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Окраска МАФ на детской площадке (смета)</t>
  </si>
  <si>
    <t>Окраска урн, 4 шт  (смета)</t>
  </si>
  <si>
    <t>Окраска стоек козырьков (смета)</t>
  </si>
  <si>
    <t>Ремонт ям на проезжей части двора асфальтовым срезом</t>
  </si>
  <si>
    <t>Очистка от мусора козырьков над подъездами (кв. 22)</t>
  </si>
  <si>
    <t>ч/час</t>
  </si>
  <si>
    <t>апрель</t>
  </si>
  <si>
    <t>июнь</t>
  </si>
  <si>
    <t xml:space="preserve">           2. Всего за период с "01" 04  2025 г. по "30" 06  2025 г. выполнено работ (оказано услуг) на общую сумму двести сорок тысяч сто семьдесят семь рублей 89 копеек</t>
  </si>
  <si>
    <t>Со финансир. Замена ХВС по подвалу , рем.подъезда</t>
  </si>
  <si>
    <t>поверка ОПУ ТЭ (Узел, ремонт)</t>
  </si>
  <si>
    <t>сентябрь</t>
  </si>
  <si>
    <t>июль</t>
  </si>
  <si>
    <t xml:space="preserve">           2. Всего за период с "01" 07  2025 г. по "30" 09  2025 г. выполнено работ (оказано услуг) на общую сумму двести двести восемьдесят две тысячи девятьсот двадцать 42 копейки.</t>
  </si>
  <si>
    <t>Софинансир.  По договору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</si>
  <si>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</si>
  <si>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</si>
  <si>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</si>
  <si>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</si>
  <si>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31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</si>
  <si>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</si>
  <si>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</si>
  <si>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</si>
  <si>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</si>
  <si>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 xml:space="preserve">Оплачено по доп.финансированию замена ХВС по подвалу 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</si>
  <si>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</si>
  <si>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</si>
  <si>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</si>
  <si>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</si>
  <si>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</si>
  <si>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</si>
  <si>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</si>
  <si>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</si>
  <si>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</si>
  <si>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</si>
  <si>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</si>
  <si>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</si>
  <si>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Частичный ремонт мягкой кровли (кв.57)</t>
  </si>
  <si>
    <t>октябрь</t>
  </si>
  <si>
    <t>Предъявлено населению  279058,83</t>
  </si>
  <si>
    <t>Начислено всего 1 053802,68</t>
  </si>
  <si>
    <t>* холодная вода на СОИ - 0</t>
  </si>
  <si>
    <t>* горячая вода на СОИ - 78697,94</t>
  </si>
  <si>
    <t>* водоотведение на СОИ- 15861,54</t>
  </si>
  <si>
    <t>* электроэнергия на СОИ- 47225,92</t>
  </si>
  <si>
    <t>Непредвиденные работы  107  ч/ч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</si>
  <si>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</si>
  <si>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</si>
  <si>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</si>
  <si>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</si>
  <si>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</si>
  <si>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Окраска стоек козырьков (корректировка)</t>
  </si>
  <si>
    <t>Окраска урн, 4 шт (корректировка)</t>
  </si>
  <si>
    <t xml:space="preserve">           2. Всего за период с "01" 10  2025 г. по "31" 12  2025 г. выполнено работ (оказано услуг) на общую сумму двести двести тридцать девять тысяч девятьсот восемь рублей 07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</si>
</sst>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/>
  </cellStyleXfs>
  <cellXfs count="95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3" fontId="5" fillId="0" borderId="1" xfId="1" applyFont="1" applyBorder="1" applyAlignment="1">
      <alignment horizontal="center" vertical="center" wrapText="1"/>
    </xf>
    <xf numFmtId="43" fontId="5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0" xfId="0" applyFont="1"/>
    <xf numFmtId="2" fontId="5" fillId="0" borderId="0" xfId="0" applyNumberFormat="1" applyFont="1"/>
    <xf numFmtId="39" fontId="6" fillId="0" borderId="0" xfId="1" applyNumberFormat="1" applyFont="1"/>
    <xf numFmtId="39" fontId="5" fillId="0" borderId="0" xfId="1" applyNumberFormat="1" applyFont="1"/>
    <xf numFmtId="0" fontId="5" fillId="0" borderId="1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164" fontId="5" fillId="0" borderId="1" xfId="1" applyNumberFormat="1" applyFont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39" fontId="5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/>
    <xf numFmtId="14" fontId="7" fillId="0" borderId="0" xfId="0" applyNumberFormat="1" applyFont="1" applyAlignment="1">
      <alignment horizontal="right" wrapText="1"/>
    </xf>
    <xf numFmtId="0" fontId="11" fillId="0" borderId="0" xfId="0" applyFont="1" applyAlignment="1"/>
    <xf numFmtId="0" fontId="12" fillId="0" borderId="0" xfId="0" applyFont="1"/>
    <xf numFmtId="0" fontId="12" fillId="0" borderId="0" xfId="0" applyFont="1" applyAlignment="1"/>
    <xf numFmtId="49" fontId="12" fillId="0" borderId="1" xfId="0" applyNumberFormat="1" applyFont="1" applyBorder="1"/>
    <xf numFmtId="166" fontId="14" fillId="0" borderId="1" xfId="1" applyNumberFormat="1" applyFont="1" applyBorder="1" applyAlignment="1">
      <alignment horizontal="center"/>
    </xf>
    <xf numFmtId="4" fontId="11" fillId="0" borderId="0" xfId="0" applyNumberFormat="1" applyFont="1"/>
    <xf numFmtId="0" fontId="12" fillId="0" borderId="0" xfId="0" applyFont="1" applyAlignment="1">
      <alignment horizontal="left"/>
    </xf>
    <xf numFmtId="49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/>
    <xf numFmtId="43" fontId="12" fillId="2" borderId="1" xfId="1" applyFont="1" applyFill="1" applyBorder="1" applyAlignment="1">
      <alignment horizontal="center"/>
    </xf>
    <xf numFmtId="164" fontId="12" fillId="0" borderId="0" xfId="1" applyNumberFormat="1" applyFont="1" applyBorder="1"/>
    <xf numFmtId="43" fontId="12" fillId="0" borderId="0" xfId="0" applyNumberFormat="1" applyFont="1"/>
    <xf numFmtId="164" fontId="12" fillId="0" borderId="0" xfId="0" applyNumberFormat="1" applyFont="1"/>
    <xf numFmtId="0" fontId="12" fillId="0" borderId="0" xfId="0" applyFont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4" fontId="12" fillId="0" borderId="0" xfId="0" applyNumberFormat="1" applyFont="1"/>
    <xf numFmtId="0" fontId="12" fillId="0" borderId="0" xfId="0" applyFont="1" applyBorder="1"/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43" fontId="12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43" fontId="12" fillId="2" borderId="1" xfId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/>
    </xf>
    <xf numFmtId="43" fontId="14" fillId="0" borderId="1" xfId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4" fontId="5" fillId="0" borderId="0" xfId="0" applyNumberFormat="1" applyFont="1"/>
    <xf numFmtId="4" fontId="12" fillId="0" borderId="0" xfId="0" applyNumberFormat="1" applyFont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1" zoomScaleSheetLayoutView="100" workbookViewId="0">
      <selection activeCell="B54" sqref="B54"/>
    </sheetView>
  </sheetViews>
  <sheetFormatPr defaultColWidth="9.140625" defaultRowHeight="15" x14ac:dyDescent="0.25"/>
  <cols>
    <col min="1" max="1" width="34.140625" style="6" customWidth="1"/>
    <col min="2" max="2" width="20.28515625" style="6" customWidth="1"/>
    <col min="3" max="3" width="13" style="6" customWidth="1"/>
    <col min="4" max="4" width="16.140625" style="6" customWidth="1"/>
    <col min="5" max="5" width="14.140625" style="6" customWidth="1"/>
    <col min="6" max="6" width="9.140625" style="6"/>
    <col min="7" max="7" width="12.140625" style="6" bestFit="1" customWidth="1"/>
    <col min="8" max="8" width="12.85546875" style="6" customWidth="1"/>
    <col min="9" max="16384" width="9.140625" style="6"/>
  </cols>
  <sheetData>
    <row r="1" spans="1:5" x14ac:dyDescent="0.25">
      <c r="A1" s="77" t="s">
        <v>11</v>
      </c>
      <c r="B1" s="77"/>
      <c r="C1" s="77"/>
      <c r="D1" s="77"/>
      <c r="E1" s="77"/>
    </row>
    <row r="2" spans="1:5" ht="30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78" t="s">
        <v>50</v>
      </c>
      <c r="B3" s="78"/>
      <c r="C3" s="78"/>
      <c r="D3" s="78"/>
      <c r="E3" s="78"/>
    </row>
    <row r="4" spans="1:5" x14ac:dyDescent="0.25">
      <c r="A4" s="3" t="s">
        <v>13</v>
      </c>
      <c r="B4" s="4"/>
      <c r="C4" s="4"/>
      <c r="D4" s="80" t="s">
        <v>51</v>
      </c>
      <c r="E4" s="80"/>
    </row>
    <row r="5" spans="1:5" x14ac:dyDescent="0.25">
      <c r="A5" s="76" t="s">
        <v>0</v>
      </c>
      <c r="B5" s="76"/>
      <c r="C5" s="76"/>
      <c r="D5" s="76"/>
      <c r="E5" s="76"/>
    </row>
    <row r="6" spans="1:5" x14ac:dyDescent="0.25">
      <c r="A6" s="81" t="s">
        <v>20</v>
      </c>
      <c r="B6" s="81"/>
      <c r="C6" s="81"/>
      <c r="D6" s="81"/>
      <c r="E6" s="81"/>
    </row>
    <row r="7" spans="1:5" x14ac:dyDescent="0.25">
      <c r="A7" s="82" t="s">
        <v>1</v>
      </c>
      <c r="B7" s="82"/>
      <c r="C7" s="82"/>
      <c r="D7" s="82"/>
      <c r="E7" s="82"/>
    </row>
    <row r="8" spans="1:5" x14ac:dyDescent="0.25">
      <c r="A8" s="76" t="s">
        <v>42</v>
      </c>
      <c r="B8" s="76"/>
      <c r="C8" s="76"/>
      <c r="D8" s="76"/>
      <c r="E8" s="76"/>
    </row>
    <row r="9" spans="1:5" ht="21.75" customHeight="1" x14ac:dyDescent="0.25">
      <c r="A9" s="82" t="s">
        <v>14</v>
      </c>
      <c r="B9" s="82"/>
      <c r="C9" s="82"/>
      <c r="D9" s="82"/>
      <c r="E9" s="82"/>
    </row>
    <row r="10" spans="1:5" ht="39" customHeight="1" x14ac:dyDescent="0.25">
      <c r="A10" s="76" t="s">
        <v>43</v>
      </c>
      <c r="B10" s="76"/>
      <c r="C10" s="76"/>
      <c r="D10" s="76"/>
      <c r="E10" s="76"/>
    </row>
    <row r="11" spans="1:5" x14ac:dyDescent="0.25">
      <c r="A11" s="82" t="s">
        <v>15</v>
      </c>
      <c r="B11" s="82"/>
      <c r="C11" s="82"/>
      <c r="D11" s="82"/>
      <c r="E11" s="82"/>
    </row>
    <row r="12" spans="1:5" x14ac:dyDescent="0.25">
      <c r="A12" s="76" t="s">
        <v>44</v>
      </c>
      <c r="B12" s="76"/>
      <c r="C12" s="76"/>
      <c r="D12" s="76"/>
      <c r="E12" s="76"/>
    </row>
    <row r="13" spans="1:5" ht="15" customHeight="1" x14ac:dyDescent="0.25">
      <c r="A13" s="82" t="s">
        <v>2</v>
      </c>
      <c r="B13" s="82"/>
      <c r="C13" s="82"/>
      <c r="D13" s="82"/>
      <c r="E13" s="82"/>
    </row>
    <row r="14" spans="1:5" x14ac:dyDescent="0.25">
      <c r="A14" s="76" t="s">
        <v>45</v>
      </c>
      <c r="B14" s="76"/>
      <c r="C14" s="76"/>
      <c r="D14" s="76"/>
      <c r="E14" s="76"/>
    </row>
    <row r="15" spans="1:5" ht="15" customHeight="1" x14ac:dyDescent="0.25">
      <c r="A15" s="82" t="s">
        <v>16</v>
      </c>
      <c r="B15" s="82"/>
      <c r="C15" s="82"/>
      <c r="D15" s="82"/>
      <c r="E15" s="82"/>
    </row>
    <row r="16" spans="1:5" ht="29.25" customHeight="1" x14ac:dyDescent="0.25">
      <c r="A16" s="76" t="s">
        <v>46</v>
      </c>
      <c r="B16" s="76"/>
      <c r="C16" s="76"/>
      <c r="D16" s="76"/>
      <c r="E16" s="76"/>
    </row>
    <row r="17" spans="1:8" x14ac:dyDescent="0.25">
      <c r="A17" s="83"/>
      <c r="B17" s="83"/>
      <c r="C17" s="83"/>
      <c r="D17" s="83"/>
      <c r="E17" s="83"/>
    </row>
    <row r="18" spans="1:8" ht="63" customHeight="1" x14ac:dyDescent="0.25">
      <c r="A18" s="76" t="s">
        <v>47</v>
      </c>
      <c r="B18" s="76"/>
      <c r="C18" s="76"/>
      <c r="D18" s="76"/>
      <c r="E18" s="76"/>
    </row>
    <row r="19" spans="1:8" ht="31.5" customHeight="1" x14ac:dyDescent="0.25">
      <c r="A19" s="84" t="s">
        <v>48</v>
      </c>
      <c r="B19" s="84"/>
      <c r="C19" s="84"/>
      <c r="D19" s="84"/>
      <c r="E19" s="84"/>
    </row>
    <row r="20" spans="1:8" x14ac:dyDescent="0.25">
      <c r="A20" s="85"/>
      <c r="B20" s="85"/>
      <c r="C20" s="85"/>
      <c r="D20" s="85"/>
      <c r="E20" s="85"/>
      <c r="F20" s="6">
        <f>39+2394.6</f>
        <v>2433.6</v>
      </c>
      <c r="G20" s="6">
        <v>3</v>
      </c>
    </row>
    <row r="21" spans="1:8" ht="135" x14ac:dyDescent="0.25">
      <c r="A21" s="7" t="s">
        <v>7</v>
      </c>
      <c r="B21" s="7" t="s">
        <v>10</v>
      </c>
      <c r="C21" s="7" t="s">
        <v>3</v>
      </c>
      <c r="D21" s="7" t="s">
        <v>9</v>
      </c>
      <c r="E21" s="7" t="s">
        <v>8</v>
      </c>
    </row>
    <row r="22" spans="1:8" ht="38.25" x14ac:dyDescent="0.25">
      <c r="A22" s="8" t="s">
        <v>33</v>
      </c>
      <c r="B22" s="20" t="s">
        <v>31</v>
      </c>
      <c r="C22" s="7" t="s">
        <v>4</v>
      </c>
      <c r="D22" s="7">
        <v>19.38</v>
      </c>
      <c r="E22" s="24">
        <f>D22*F20*G20</f>
        <v>141489.50399999999</v>
      </c>
      <c r="H22" s="10"/>
    </row>
    <row r="23" spans="1:8" x14ac:dyDescent="0.25">
      <c r="A23" s="11" t="s">
        <v>34</v>
      </c>
      <c r="B23" s="20" t="s">
        <v>32</v>
      </c>
      <c r="C23" s="7" t="s">
        <v>22</v>
      </c>
      <c r="D23" s="7"/>
      <c r="E23" s="25">
        <v>0</v>
      </c>
      <c r="H23" s="10"/>
    </row>
    <row r="24" spans="1:8" x14ac:dyDescent="0.25">
      <c r="A24" s="11" t="s">
        <v>29</v>
      </c>
      <c r="B24" s="20" t="s">
        <v>19</v>
      </c>
      <c r="C24" s="7" t="s">
        <v>4</v>
      </c>
      <c r="D24" s="7">
        <v>6.51</v>
      </c>
      <c r="E24" s="24">
        <f>D24*F20*G20</f>
        <v>47528.207999999999</v>
      </c>
      <c r="G24" s="10"/>
      <c r="H24" s="10"/>
    </row>
    <row r="25" spans="1:8" x14ac:dyDescent="0.25">
      <c r="A25" s="11" t="s">
        <v>37</v>
      </c>
      <c r="B25" s="20" t="s">
        <v>32</v>
      </c>
      <c r="C25" s="7" t="s">
        <v>22</v>
      </c>
      <c r="D25" s="7"/>
      <c r="E25" s="24">
        <v>11572.92</v>
      </c>
      <c r="H25" s="10"/>
    </row>
    <row r="26" spans="1:8" x14ac:dyDescent="0.25">
      <c r="A26" s="11" t="s">
        <v>36</v>
      </c>
      <c r="B26" s="20" t="s">
        <v>32</v>
      </c>
      <c r="C26" s="7" t="s">
        <v>22</v>
      </c>
      <c r="D26" s="7"/>
      <c r="E26" s="23">
        <v>0</v>
      </c>
      <c r="G26" s="10"/>
      <c r="H26" s="10"/>
    </row>
    <row r="27" spans="1:8" x14ac:dyDescent="0.25">
      <c r="A27" s="19" t="s">
        <v>39</v>
      </c>
      <c r="B27" s="20" t="s">
        <v>32</v>
      </c>
      <c r="C27" s="7" t="s">
        <v>22</v>
      </c>
      <c r="D27" s="7"/>
      <c r="E27" s="23">
        <v>21952.26</v>
      </c>
      <c r="H27" s="10"/>
    </row>
    <row r="28" spans="1:8" x14ac:dyDescent="0.25">
      <c r="A28" s="11" t="s">
        <v>38</v>
      </c>
      <c r="B28" s="20" t="s">
        <v>32</v>
      </c>
      <c r="C28" s="7" t="s">
        <v>22</v>
      </c>
      <c r="D28" s="7"/>
      <c r="E28" s="23">
        <v>4196.82</v>
      </c>
      <c r="H28" s="10"/>
    </row>
    <row r="29" spans="1:8" x14ac:dyDescent="0.25">
      <c r="A29" s="11" t="s">
        <v>21</v>
      </c>
      <c r="B29" s="20" t="s">
        <v>32</v>
      </c>
      <c r="C29" s="7" t="s">
        <v>22</v>
      </c>
      <c r="D29" s="7"/>
      <c r="E29" s="24">
        <v>2875.23</v>
      </c>
      <c r="H29" s="10"/>
    </row>
    <row r="30" spans="1:8" x14ac:dyDescent="0.25">
      <c r="A30" s="11" t="s">
        <v>52</v>
      </c>
      <c r="B30" s="20" t="s">
        <v>55</v>
      </c>
      <c r="C30" s="7" t="s">
        <v>57</v>
      </c>
      <c r="D30" s="7">
        <v>40</v>
      </c>
      <c r="E30" s="24">
        <f>D30*333.76</f>
        <v>13350.4</v>
      </c>
      <c r="H30" s="10"/>
    </row>
    <row r="31" spans="1:8" s="22" customFormat="1" x14ac:dyDescent="0.25">
      <c r="A31" s="1" t="s">
        <v>53</v>
      </c>
      <c r="B31" s="20" t="s">
        <v>55</v>
      </c>
      <c r="C31" s="21" t="s">
        <v>57</v>
      </c>
      <c r="D31" s="21">
        <v>3</v>
      </c>
      <c r="E31" s="24">
        <f t="shared" ref="E31:E32" si="0">D31*333.76</f>
        <v>1001.28</v>
      </c>
    </row>
    <row r="32" spans="1:8" s="22" customFormat="1" ht="30" x14ac:dyDescent="0.25">
      <c r="A32" s="1" t="s">
        <v>54</v>
      </c>
      <c r="B32" s="20" t="s">
        <v>56</v>
      </c>
      <c r="C32" s="21" t="s">
        <v>57</v>
      </c>
      <c r="D32" s="21">
        <v>24</v>
      </c>
      <c r="E32" s="24">
        <f t="shared" si="0"/>
        <v>8010.24</v>
      </c>
    </row>
    <row r="33" spans="1:7" x14ac:dyDescent="0.25">
      <c r="A33" s="1"/>
      <c r="B33" s="2"/>
      <c r="C33" s="7"/>
      <c r="D33" s="2"/>
      <c r="E33" s="9"/>
      <c r="G33" s="10"/>
    </row>
    <row r="34" spans="1:7" s="15" customFormat="1" ht="14.25" x14ac:dyDescent="0.2">
      <c r="A34" s="12" t="s">
        <v>23</v>
      </c>
      <c r="B34" s="13"/>
      <c r="C34" s="13"/>
      <c r="D34" s="13"/>
      <c r="E34" s="14">
        <f>SUM(E22:E33)</f>
        <v>251976.86200000002</v>
      </c>
    </row>
    <row r="35" spans="1:7" ht="16.149999999999999" customHeight="1" x14ac:dyDescent="0.25"/>
    <row r="36" spans="1:7" ht="33" customHeight="1" x14ac:dyDescent="0.25">
      <c r="A36" s="86" t="s">
        <v>58</v>
      </c>
      <c r="B36" s="86"/>
      <c r="C36" s="86"/>
      <c r="D36" s="86"/>
      <c r="E36" s="86"/>
    </row>
    <row r="37" spans="1:7" ht="33.75" customHeight="1" x14ac:dyDescent="0.25">
      <c r="A37" s="76" t="s">
        <v>18</v>
      </c>
      <c r="B37" s="76"/>
      <c r="C37" s="76"/>
      <c r="D37" s="76"/>
      <c r="E37" s="76"/>
    </row>
    <row r="38" spans="1:7" x14ac:dyDescent="0.25">
      <c r="A38" s="76" t="s">
        <v>35</v>
      </c>
      <c r="B38" s="76"/>
      <c r="C38" s="76"/>
      <c r="D38" s="76"/>
      <c r="E38" s="76"/>
    </row>
    <row r="39" spans="1:7" ht="31.5" customHeight="1" x14ac:dyDescent="0.25">
      <c r="A39" s="76" t="s">
        <v>24</v>
      </c>
      <c r="B39" s="76"/>
      <c r="C39" s="76"/>
      <c r="D39" s="76"/>
      <c r="E39" s="76"/>
    </row>
    <row r="40" spans="1:7" x14ac:dyDescent="0.25">
      <c r="A40" s="87" t="s">
        <v>5</v>
      </c>
      <c r="B40" s="87"/>
      <c r="C40" s="87"/>
      <c r="D40" s="87"/>
      <c r="E40" s="87"/>
    </row>
    <row r="41" spans="1:7" x14ac:dyDescent="0.25">
      <c r="A41" s="88" t="s">
        <v>41</v>
      </c>
      <c r="B41" s="88"/>
      <c r="C41" s="88"/>
      <c r="D41" s="88"/>
      <c r="E41" s="88"/>
    </row>
    <row r="42" spans="1:7" x14ac:dyDescent="0.25">
      <c r="B42" s="89" t="s">
        <v>17</v>
      </c>
      <c r="C42" s="89"/>
      <c r="D42" s="89"/>
      <c r="E42" s="5" t="s">
        <v>6</v>
      </c>
    </row>
    <row r="43" spans="1:7" x14ac:dyDescent="0.25">
      <c r="A43" s="28"/>
      <c r="B43" s="28"/>
      <c r="C43" s="28"/>
      <c r="D43" s="28"/>
      <c r="E43" s="28"/>
    </row>
    <row r="44" spans="1:7" x14ac:dyDescent="0.25">
      <c r="A44" s="88" t="s">
        <v>40</v>
      </c>
      <c r="B44" s="88"/>
      <c r="C44" s="88"/>
      <c r="D44" s="88"/>
      <c r="E44" s="88"/>
    </row>
    <row r="45" spans="1:7" x14ac:dyDescent="0.25">
      <c r="B45" s="90"/>
      <c r="C45" s="90"/>
      <c r="D45" s="90"/>
      <c r="E45" s="27"/>
    </row>
    <row r="46" spans="1:7" x14ac:dyDescent="0.25">
      <c r="A46" s="26" t="s">
        <v>49</v>
      </c>
    </row>
    <row r="47" spans="1:7" x14ac:dyDescent="0.25">
      <c r="A47" s="15" t="s">
        <v>25</v>
      </c>
      <c r="B47" s="16"/>
    </row>
    <row r="48" spans="1:7" x14ac:dyDescent="0.25">
      <c r="A48" s="15" t="s">
        <v>30</v>
      </c>
      <c r="B48" s="17">
        <v>-157507.73000000001</v>
      </c>
    </row>
    <row r="49" spans="1:2" x14ac:dyDescent="0.25">
      <c r="A49" s="29" t="s">
        <v>60</v>
      </c>
      <c r="B49" s="18"/>
    </row>
    <row r="50" spans="1:2" x14ac:dyDescent="0.25">
      <c r="A50" s="6" t="s">
        <v>26</v>
      </c>
      <c r="B50" s="18">
        <v>229783.69</v>
      </c>
    </row>
    <row r="51" spans="1:2" ht="30" x14ac:dyDescent="0.25">
      <c r="A51" s="29" t="s">
        <v>59</v>
      </c>
      <c r="B51" s="18">
        <v>2565.5100000000002</v>
      </c>
    </row>
    <row r="52" spans="1:2" ht="30" x14ac:dyDescent="0.25">
      <c r="A52" s="29" t="s">
        <v>28</v>
      </c>
      <c r="B52" s="18">
        <f>E34</f>
        <v>251976.86200000002</v>
      </c>
    </row>
    <row r="53" spans="1:2" x14ac:dyDescent="0.25">
      <c r="A53" s="15" t="s">
        <v>27</v>
      </c>
      <c r="B53" s="17">
        <f>B48+B50+B51-B52</f>
        <v>-177135.39200000005</v>
      </c>
    </row>
    <row r="55" spans="1:2" x14ac:dyDescent="0.25">
      <c r="B55" s="6">
        <v>-157507.73000000001</v>
      </c>
    </row>
  </sheetData>
  <mergeCells count="29">
    <mergeCell ref="A40:E40"/>
    <mergeCell ref="A41:E41"/>
    <mergeCell ref="B42:D42"/>
    <mergeCell ref="A44:E44"/>
    <mergeCell ref="B45:D45"/>
    <mergeCell ref="A39:E39"/>
    <mergeCell ref="A13:E13"/>
    <mergeCell ref="A14:E14"/>
    <mergeCell ref="A15:E15"/>
    <mergeCell ref="A16:E16"/>
    <mergeCell ref="A17:E17"/>
    <mergeCell ref="A18:E18"/>
    <mergeCell ref="A19:E19"/>
    <mergeCell ref="A20:E20"/>
    <mergeCell ref="A36:E36"/>
    <mergeCell ref="A37:E37"/>
    <mergeCell ref="A38:E38"/>
    <mergeCell ref="A12:E12"/>
    <mergeCell ref="A1:E1"/>
    <mergeCell ref="A2:E2"/>
    <mergeCell ref="A3:E3"/>
    <mergeCell ref="D4:E4"/>
    <mergeCell ref="A5:E5"/>
    <mergeCell ref="A6:E6"/>
    <mergeCell ref="A7:E7"/>
    <mergeCell ref="A8:E8"/>
    <mergeCell ref="A9:E9"/>
    <mergeCell ref="A10:E10"/>
    <mergeCell ref="A11:E11"/>
  </mergeCells>
  <printOptions horizontalCentered="1"/>
  <pageMargins left="0.31496062992125984" right="0.11811023622047245" top="0.55118110236220474" bottom="0.35433070866141736" header="0.31496062992125984" footer="0.31496062992125984"/>
  <pageSetup paperSize="9" scale="98" orientation="portrait" r:id="rId1"/>
  <rowBreaks count="1" manualBreakCount="1">
    <brk id="3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2" zoomScaleSheetLayoutView="100" workbookViewId="0">
      <selection activeCell="B52" sqref="B52"/>
    </sheetView>
  </sheetViews>
  <sheetFormatPr defaultColWidth="9.140625" defaultRowHeight="15" x14ac:dyDescent="0.25"/>
  <cols>
    <col min="1" max="1" width="34.140625" style="6" customWidth="1"/>
    <col min="2" max="2" width="20.28515625" style="6" customWidth="1"/>
    <col min="3" max="3" width="13" style="6" customWidth="1"/>
    <col min="4" max="4" width="16.140625" style="6" customWidth="1"/>
    <col min="5" max="5" width="14.140625" style="6" customWidth="1"/>
    <col min="6" max="6" width="9.140625" style="6"/>
    <col min="7" max="7" width="12.140625" style="6" bestFit="1" customWidth="1"/>
    <col min="8" max="8" width="12.85546875" style="6" customWidth="1"/>
    <col min="9" max="16384" width="9.140625" style="6"/>
  </cols>
  <sheetData>
    <row r="1" spans="1:5" x14ac:dyDescent="0.25">
      <c r="A1" s="77" t="s">
        <v>11</v>
      </c>
      <c r="B1" s="77"/>
      <c r="C1" s="77"/>
      <c r="D1" s="77"/>
      <c r="E1" s="77"/>
    </row>
    <row r="2" spans="1:5" ht="30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78" t="s">
        <v>61</v>
      </c>
      <c r="B3" s="78"/>
      <c r="C3" s="78"/>
      <c r="D3" s="78"/>
      <c r="E3" s="78"/>
    </row>
    <row r="4" spans="1:5" x14ac:dyDescent="0.25">
      <c r="A4" s="3" t="s">
        <v>13</v>
      </c>
      <c r="B4" s="4"/>
      <c r="C4" s="4"/>
      <c r="D4" s="80" t="s">
        <v>62</v>
      </c>
      <c r="E4" s="80"/>
    </row>
    <row r="5" spans="1:5" x14ac:dyDescent="0.25">
      <c r="A5" s="76" t="s">
        <v>0</v>
      </c>
      <c r="B5" s="76"/>
      <c r="C5" s="76"/>
      <c r="D5" s="76"/>
      <c r="E5" s="76"/>
    </row>
    <row r="6" spans="1:5" x14ac:dyDescent="0.25">
      <c r="A6" s="81" t="s">
        <v>20</v>
      </c>
      <c r="B6" s="81"/>
      <c r="C6" s="81"/>
      <c r="D6" s="81"/>
      <c r="E6" s="81"/>
    </row>
    <row r="7" spans="1:5" x14ac:dyDescent="0.25">
      <c r="A7" s="82" t="s">
        <v>1</v>
      </c>
      <c r="B7" s="82"/>
      <c r="C7" s="82"/>
      <c r="D7" s="82"/>
      <c r="E7" s="82"/>
    </row>
    <row r="8" spans="1:5" x14ac:dyDescent="0.25">
      <c r="A8" s="76" t="s">
        <v>42</v>
      </c>
      <c r="B8" s="76"/>
      <c r="C8" s="76"/>
      <c r="D8" s="76"/>
      <c r="E8" s="76"/>
    </row>
    <row r="9" spans="1:5" ht="21.75" customHeight="1" x14ac:dyDescent="0.25">
      <c r="A9" s="82" t="s">
        <v>14</v>
      </c>
      <c r="B9" s="82"/>
      <c r="C9" s="82"/>
      <c r="D9" s="82"/>
      <c r="E9" s="82"/>
    </row>
    <row r="10" spans="1:5" ht="39" customHeight="1" x14ac:dyDescent="0.25">
      <c r="A10" s="76" t="s">
        <v>43</v>
      </c>
      <c r="B10" s="76"/>
      <c r="C10" s="76"/>
      <c r="D10" s="76"/>
      <c r="E10" s="76"/>
    </row>
    <row r="11" spans="1:5" x14ac:dyDescent="0.25">
      <c r="A11" s="82" t="s">
        <v>15</v>
      </c>
      <c r="B11" s="82"/>
      <c r="C11" s="82"/>
      <c r="D11" s="82"/>
      <c r="E11" s="82"/>
    </row>
    <row r="12" spans="1:5" x14ac:dyDescent="0.25">
      <c r="A12" s="76" t="s">
        <v>44</v>
      </c>
      <c r="B12" s="76"/>
      <c r="C12" s="76"/>
      <c r="D12" s="76"/>
      <c r="E12" s="76"/>
    </row>
    <row r="13" spans="1:5" ht="15" customHeight="1" x14ac:dyDescent="0.25">
      <c r="A13" s="82" t="s">
        <v>2</v>
      </c>
      <c r="B13" s="82"/>
      <c r="C13" s="82"/>
      <c r="D13" s="82"/>
      <c r="E13" s="82"/>
    </row>
    <row r="14" spans="1:5" x14ac:dyDescent="0.25">
      <c r="A14" s="76" t="s">
        <v>45</v>
      </c>
      <c r="B14" s="76"/>
      <c r="C14" s="76"/>
      <c r="D14" s="76"/>
      <c r="E14" s="76"/>
    </row>
    <row r="15" spans="1:5" ht="15" customHeight="1" x14ac:dyDescent="0.25">
      <c r="A15" s="82" t="s">
        <v>16</v>
      </c>
      <c r="B15" s="82"/>
      <c r="C15" s="82"/>
      <c r="D15" s="82"/>
      <c r="E15" s="82"/>
    </row>
    <row r="16" spans="1:5" ht="29.25" customHeight="1" x14ac:dyDescent="0.25">
      <c r="A16" s="76" t="s">
        <v>46</v>
      </c>
      <c r="B16" s="76"/>
      <c r="C16" s="76"/>
      <c r="D16" s="76"/>
      <c r="E16" s="76"/>
    </row>
    <row r="17" spans="1:8" x14ac:dyDescent="0.25">
      <c r="A17" s="83"/>
      <c r="B17" s="83"/>
      <c r="C17" s="83"/>
      <c r="D17" s="83"/>
      <c r="E17" s="83"/>
    </row>
    <row r="18" spans="1:8" ht="63" customHeight="1" x14ac:dyDescent="0.25">
      <c r="A18" s="76" t="s">
        <v>47</v>
      </c>
      <c r="B18" s="76"/>
      <c r="C18" s="76"/>
      <c r="D18" s="76"/>
      <c r="E18" s="76"/>
    </row>
    <row r="19" spans="1:8" ht="31.5" customHeight="1" x14ac:dyDescent="0.25">
      <c r="A19" s="84" t="s">
        <v>48</v>
      </c>
      <c r="B19" s="84"/>
      <c r="C19" s="84"/>
      <c r="D19" s="84"/>
      <c r="E19" s="84"/>
    </row>
    <row r="20" spans="1:8" x14ac:dyDescent="0.25">
      <c r="A20" s="85"/>
      <c r="B20" s="85"/>
      <c r="C20" s="85"/>
      <c r="D20" s="85"/>
      <c r="E20" s="85"/>
      <c r="F20" s="6">
        <f>39+2394.6</f>
        <v>2433.6</v>
      </c>
      <c r="G20" s="6">
        <v>3</v>
      </c>
    </row>
    <row r="21" spans="1:8" ht="135" x14ac:dyDescent="0.25">
      <c r="A21" s="7" t="s">
        <v>7</v>
      </c>
      <c r="B21" s="7" t="s">
        <v>10</v>
      </c>
      <c r="C21" s="7" t="s">
        <v>3</v>
      </c>
      <c r="D21" s="7" t="s">
        <v>9</v>
      </c>
      <c r="E21" s="7" t="s">
        <v>8</v>
      </c>
    </row>
    <row r="22" spans="1:8" ht="38.25" x14ac:dyDescent="0.25">
      <c r="A22" s="8" t="s">
        <v>33</v>
      </c>
      <c r="B22" s="20" t="s">
        <v>31</v>
      </c>
      <c r="C22" s="7" t="s">
        <v>4</v>
      </c>
      <c r="D22" s="7">
        <v>19.38</v>
      </c>
      <c r="E22" s="24">
        <f>D22*F20*G20</f>
        <v>141489.50399999999</v>
      </c>
      <c r="H22" s="10"/>
    </row>
    <row r="23" spans="1:8" x14ac:dyDescent="0.25">
      <c r="A23" s="11" t="s">
        <v>34</v>
      </c>
      <c r="B23" s="20" t="s">
        <v>63</v>
      </c>
      <c r="C23" s="7" t="s">
        <v>22</v>
      </c>
      <c r="D23" s="7"/>
      <c r="E23" s="25">
        <v>0</v>
      </c>
      <c r="H23" s="10"/>
    </row>
    <row r="24" spans="1:8" x14ac:dyDescent="0.25">
      <c r="A24" s="11" t="s">
        <v>29</v>
      </c>
      <c r="B24" s="20" t="s">
        <v>19</v>
      </c>
      <c r="C24" s="7" t="s">
        <v>4</v>
      </c>
      <c r="D24" s="7">
        <v>6.51</v>
      </c>
      <c r="E24" s="24">
        <f>D24*F20*G20</f>
        <v>47528.207999999999</v>
      </c>
      <c r="G24" s="10"/>
      <c r="H24" s="10"/>
    </row>
    <row r="25" spans="1:8" x14ac:dyDescent="0.25">
      <c r="A25" s="11" t="s">
        <v>37</v>
      </c>
      <c r="B25" s="20" t="s">
        <v>63</v>
      </c>
      <c r="C25" s="7" t="s">
        <v>22</v>
      </c>
      <c r="D25" s="7"/>
      <c r="E25" s="24">
        <v>9285.74</v>
      </c>
      <c r="H25" s="10"/>
    </row>
    <row r="26" spans="1:8" x14ac:dyDescent="0.25">
      <c r="A26" s="11" t="s">
        <v>36</v>
      </c>
      <c r="B26" s="20" t="s">
        <v>63</v>
      </c>
      <c r="C26" s="7" t="s">
        <v>22</v>
      </c>
      <c r="D26" s="7"/>
      <c r="E26" s="23">
        <v>0</v>
      </c>
      <c r="G26" s="10"/>
      <c r="H26" s="10"/>
    </row>
    <row r="27" spans="1:8" x14ac:dyDescent="0.25">
      <c r="A27" s="19" t="s">
        <v>39</v>
      </c>
      <c r="B27" s="20" t="s">
        <v>63</v>
      </c>
      <c r="C27" s="7" t="s">
        <v>22</v>
      </c>
      <c r="D27" s="7"/>
      <c r="E27" s="23">
        <v>21500.06</v>
      </c>
      <c r="H27" s="10"/>
    </row>
    <row r="28" spans="1:8" x14ac:dyDescent="0.25">
      <c r="A28" s="11" t="s">
        <v>38</v>
      </c>
      <c r="B28" s="20" t="s">
        <v>63</v>
      </c>
      <c r="C28" s="7" t="s">
        <v>22</v>
      </c>
      <c r="D28" s="7"/>
      <c r="E28" s="23">
        <v>4103.4799999999996</v>
      </c>
      <c r="H28" s="10"/>
    </row>
    <row r="29" spans="1:8" x14ac:dyDescent="0.25">
      <c r="A29" s="11" t="s">
        <v>21</v>
      </c>
      <c r="B29" s="20" t="s">
        <v>63</v>
      </c>
      <c r="C29" s="7" t="s">
        <v>22</v>
      </c>
      <c r="D29" s="7"/>
      <c r="E29" s="24">
        <v>756</v>
      </c>
      <c r="H29" s="10"/>
    </row>
    <row r="30" spans="1:8" ht="30" x14ac:dyDescent="0.25">
      <c r="A30" s="33" t="s">
        <v>67</v>
      </c>
      <c r="B30" s="20" t="s">
        <v>73</v>
      </c>
      <c r="C30" s="7" t="s">
        <v>22</v>
      </c>
      <c r="D30" s="35"/>
      <c r="E30" s="24">
        <v>5679.8</v>
      </c>
      <c r="H30" s="10"/>
    </row>
    <row r="31" spans="1:8" x14ac:dyDescent="0.25">
      <c r="A31" s="34" t="s">
        <v>68</v>
      </c>
      <c r="B31" s="20" t="s">
        <v>74</v>
      </c>
      <c r="C31" s="7" t="s">
        <v>22</v>
      </c>
      <c r="D31" s="36"/>
      <c r="E31" s="24">
        <v>1904.14</v>
      </c>
      <c r="H31" s="10"/>
    </row>
    <row r="32" spans="1:8" s="22" customFormat="1" x14ac:dyDescent="0.25">
      <c r="A32" s="34" t="s">
        <v>69</v>
      </c>
      <c r="B32" s="20" t="s">
        <v>74</v>
      </c>
      <c r="C32" s="7" t="s">
        <v>22</v>
      </c>
      <c r="D32" s="36"/>
      <c r="E32" s="24">
        <v>2590.8000000000002</v>
      </c>
    </row>
    <row r="33" spans="1:7" s="22" customFormat="1" ht="30" x14ac:dyDescent="0.25">
      <c r="A33" s="34" t="s">
        <v>70</v>
      </c>
      <c r="B33" s="20" t="s">
        <v>74</v>
      </c>
      <c r="C33" s="21" t="s">
        <v>72</v>
      </c>
      <c r="D33" s="36">
        <v>12</v>
      </c>
      <c r="E33" s="24">
        <f>D33*333.76</f>
        <v>4005.12</v>
      </c>
    </row>
    <row r="34" spans="1:7" ht="30" x14ac:dyDescent="0.25">
      <c r="A34" s="34" t="s">
        <v>71</v>
      </c>
      <c r="B34" s="20" t="s">
        <v>74</v>
      </c>
      <c r="C34" s="7" t="s">
        <v>72</v>
      </c>
      <c r="D34" s="36">
        <v>4</v>
      </c>
      <c r="E34" s="24">
        <f>D34*333.76</f>
        <v>1335.04</v>
      </c>
      <c r="G34" s="10"/>
    </row>
    <row r="35" spans="1:7" s="15" customFormat="1" ht="14.25" x14ac:dyDescent="0.2">
      <c r="A35" s="12" t="s">
        <v>23</v>
      </c>
      <c r="B35" s="13"/>
      <c r="C35" s="13"/>
      <c r="D35" s="13"/>
      <c r="E35" s="14">
        <f>SUM(E22:E34)</f>
        <v>240177.89199999999</v>
      </c>
    </row>
    <row r="36" spans="1:7" ht="16.149999999999999" customHeight="1" x14ac:dyDescent="0.25"/>
    <row r="37" spans="1:7" ht="33" customHeight="1" x14ac:dyDescent="0.25">
      <c r="A37" s="86" t="s">
        <v>75</v>
      </c>
      <c r="B37" s="86"/>
      <c r="C37" s="86"/>
      <c r="D37" s="86"/>
      <c r="E37" s="86"/>
    </row>
    <row r="38" spans="1:7" ht="33.75" customHeight="1" x14ac:dyDescent="0.25">
      <c r="A38" s="76" t="s">
        <v>18</v>
      </c>
      <c r="B38" s="76"/>
      <c r="C38" s="76"/>
      <c r="D38" s="76"/>
      <c r="E38" s="76"/>
    </row>
    <row r="39" spans="1:7" x14ac:dyDescent="0.25">
      <c r="A39" s="76" t="s">
        <v>35</v>
      </c>
      <c r="B39" s="76"/>
      <c r="C39" s="76"/>
      <c r="D39" s="76"/>
      <c r="E39" s="76"/>
    </row>
    <row r="40" spans="1:7" ht="31.5" customHeight="1" x14ac:dyDescent="0.25">
      <c r="A40" s="76" t="s">
        <v>24</v>
      </c>
      <c r="B40" s="76"/>
      <c r="C40" s="76"/>
      <c r="D40" s="76"/>
      <c r="E40" s="76"/>
    </row>
    <row r="41" spans="1:7" x14ac:dyDescent="0.25">
      <c r="A41" s="87" t="s">
        <v>5</v>
      </c>
      <c r="B41" s="87"/>
      <c r="C41" s="87"/>
      <c r="D41" s="87"/>
      <c r="E41" s="87"/>
    </row>
    <row r="42" spans="1:7" x14ac:dyDescent="0.25">
      <c r="A42" s="88" t="s">
        <v>41</v>
      </c>
      <c r="B42" s="88"/>
      <c r="C42" s="88"/>
      <c r="D42" s="88"/>
      <c r="E42" s="88"/>
    </row>
    <row r="43" spans="1:7" x14ac:dyDescent="0.25">
      <c r="B43" s="89" t="s">
        <v>17</v>
      </c>
      <c r="C43" s="89"/>
      <c r="D43" s="89"/>
      <c r="E43" s="5" t="s">
        <v>6</v>
      </c>
    </row>
    <row r="44" spans="1:7" x14ac:dyDescent="0.25">
      <c r="A44" s="31"/>
      <c r="B44" s="31"/>
      <c r="C44" s="31"/>
      <c r="D44" s="31"/>
      <c r="E44" s="31"/>
    </row>
    <row r="45" spans="1:7" x14ac:dyDescent="0.25">
      <c r="A45" s="88" t="s">
        <v>40</v>
      </c>
      <c r="B45" s="88"/>
      <c r="C45" s="88"/>
      <c r="D45" s="88"/>
      <c r="E45" s="88"/>
    </row>
    <row r="46" spans="1:7" x14ac:dyDescent="0.25">
      <c r="B46" s="90"/>
      <c r="C46" s="90"/>
      <c r="D46" s="90"/>
      <c r="E46" s="30"/>
    </row>
    <row r="47" spans="1:7" x14ac:dyDescent="0.25">
      <c r="A47" s="26" t="s">
        <v>49</v>
      </c>
    </row>
    <row r="48" spans="1:7" x14ac:dyDescent="0.25">
      <c r="A48" s="15" t="s">
        <v>25</v>
      </c>
      <c r="B48" s="16"/>
    </row>
    <row r="49" spans="1:2" x14ac:dyDescent="0.25">
      <c r="A49" s="15" t="s">
        <v>30</v>
      </c>
      <c r="B49" s="17">
        <f>'1кв'!B53</f>
        <v>-177135.39200000005</v>
      </c>
    </row>
    <row r="50" spans="1:2" x14ac:dyDescent="0.25">
      <c r="A50" s="32" t="s">
        <v>60</v>
      </c>
      <c r="B50" s="18"/>
    </row>
    <row r="51" spans="1:2" x14ac:dyDescent="0.25">
      <c r="A51" s="6" t="s">
        <v>26</v>
      </c>
      <c r="B51" s="18">
        <f>270336.92-1411.57-4260.05-479.19</f>
        <v>264186.11</v>
      </c>
    </row>
    <row r="52" spans="1:2" ht="30" x14ac:dyDescent="0.25">
      <c r="A52" s="32" t="s">
        <v>76</v>
      </c>
      <c r="B52" s="18">
        <f>1411.57+479.19</f>
        <v>1890.76</v>
      </c>
    </row>
    <row r="53" spans="1:2" ht="30" x14ac:dyDescent="0.25">
      <c r="A53" s="32" t="s">
        <v>28</v>
      </c>
      <c r="B53" s="18">
        <f>E35</f>
        <v>240177.89199999999</v>
      </c>
    </row>
    <row r="54" spans="1:2" x14ac:dyDescent="0.25">
      <c r="A54" s="15" t="s">
        <v>27</v>
      </c>
      <c r="B54" s="17">
        <f>B49+B51+B52-B53</f>
        <v>-151236.41400000005</v>
      </c>
    </row>
  </sheetData>
  <mergeCells count="29">
    <mergeCell ref="A41:E41"/>
    <mergeCell ref="A42:E42"/>
    <mergeCell ref="B43:D43"/>
    <mergeCell ref="A45:E45"/>
    <mergeCell ref="B46:D46"/>
    <mergeCell ref="A40:E40"/>
    <mergeCell ref="A13:E13"/>
    <mergeCell ref="A14:E14"/>
    <mergeCell ref="A15:E15"/>
    <mergeCell ref="A16:E16"/>
    <mergeCell ref="A17:E17"/>
    <mergeCell ref="A18:E18"/>
    <mergeCell ref="A19:E19"/>
    <mergeCell ref="A20:E20"/>
    <mergeCell ref="A37:E37"/>
    <mergeCell ref="A38:E38"/>
    <mergeCell ref="A39:E39"/>
    <mergeCell ref="A12:E12"/>
    <mergeCell ref="A1:E1"/>
    <mergeCell ref="A2:E2"/>
    <mergeCell ref="A3:E3"/>
    <mergeCell ref="D4:E4"/>
    <mergeCell ref="A5:E5"/>
    <mergeCell ref="A6:E6"/>
    <mergeCell ref="A7:E7"/>
    <mergeCell ref="A8:E8"/>
    <mergeCell ref="A9:E9"/>
    <mergeCell ref="A10:E10"/>
    <mergeCell ref="A11:E11"/>
  </mergeCells>
  <printOptions horizontalCentered="1"/>
  <pageMargins left="0.31496062992125984" right="0.11811023622047245" top="0.55118110236220474" bottom="0.35433070866141736" header="0.31496062992125984" footer="0.31496062992125984"/>
  <pageSetup paperSize="9" scale="98" orientation="portrait" r:id="rId1"/>
  <rowBreaks count="1" manualBreakCount="1">
    <brk id="3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6" zoomScaleSheetLayoutView="100" workbookViewId="0">
      <selection activeCell="A31" sqref="A31:E32"/>
    </sheetView>
  </sheetViews>
  <sheetFormatPr defaultColWidth="9.140625" defaultRowHeight="15" x14ac:dyDescent="0.25"/>
  <cols>
    <col min="1" max="1" width="34.140625" style="6" customWidth="1"/>
    <col min="2" max="2" width="20.28515625" style="6" customWidth="1"/>
    <col min="3" max="3" width="13" style="6" customWidth="1"/>
    <col min="4" max="4" width="16.140625" style="6" customWidth="1"/>
    <col min="5" max="5" width="14.140625" style="6" customWidth="1"/>
    <col min="6" max="6" width="9.140625" style="6"/>
    <col min="7" max="7" width="12.140625" style="6" bestFit="1" customWidth="1"/>
    <col min="8" max="8" width="12.85546875" style="6" customWidth="1"/>
    <col min="9" max="16384" width="9.140625" style="6"/>
  </cols>
  <sheetData>
    <row r="1" spans="1:5" x14ac:dyDescent="0.25">
      <c r="A1" s="77" t="s">
        <v>11</v>
      </c>
      <c r="B1" s="77"/>
      <c r="C1" s="77"/>
      <c r="D1" s="77"/>
      <c r="E1" s="77"/>
    </row>
    <row r="2" spans="1:5" ht="30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78" t="s">
        <v>64</v>
      </c>
      <c r="B3" s="78"/>
      <c r="C3" s="78"/>
      <c r="D3" s="78"/>
      <c r="E3" s="78"/>
    </row>
    <row r="4" spans="1:5" x14ac:dyDescent="0.25">
      <c r="A4" s="3" t="s">
        <v>13</v>
      </c>
      <c r="B4" s="4"/>
      <c r="C4" s="4"/>
      <c r="D4" s="80" t="s">
        <v>65</v>
      </c>
      <c r="E4" s="80"/>
    </row>
    <row r="5" spans="1:5" x14ac:dyDescent="0.25">
      <c r="A5" s="76" t="s">
        <v>0</v>
      </c>
      <c r="B5" s="76"/>
      <c r="C5" s="76"/>
      <c r="D5" s="76"/>
      <c r="E5" s="76"/>
    </row>
    <row r="6" spans="1:5" x14ac:dyDescent="0.25">
      <c r="A6" s="81" t="s">
        <v>20</v>
      </c>
      <c r="B6" s="81"/>
      <c r="C6" s="81"/>
      <c r="D6" s="81"/>
      <c r="E6" s="81"/>
    </row>
    <row r="7" spans="1:5" x14ac:dyDescent="0.25">
      <c r="A7" s="82" t="s">
        <v>1</v>
      </c>
      <c r="B7" s="82"/>
      <c r="C7" s="82"/>
      <c r="D7" s="82"/>
      <c r="E7" s="82"/>
    </row>
    <row r="8" spans="1:5" x14ac:dyDescent="0.25">
      <c r="A8" s="76" t="s">
        <v>42</v>
      </c>
      <c r="B8" s="76"/>
      <c r="C8" s="76"/>
      <c r="D8" s="76"/>
      <c r="E8" s="76"/>
    </row>
    <row r="9" spans="1:5" ht="21.75" customHeight="1" x14ac:dyDescent="0.25">
      <c r="A9" s="82" t="s">
        <v>14</v>
      </c>
      <c r="B9" s="82"/>
      <c r="C9" s="82"/>
      <c r="D9" s="82"/>
      <c r="E9" s="82"/>
    </row>
    <row r="10" spans="1:5" ht="39" customHeight="1" x14ac:dyDescent="0.25">
      <c r="A10" s="76" t="s">
        <v>43</v>
      </c>
      <c r="B10" s="76"/>
      <c r="C10" s="76"/>
      <c r="D10" s="76"/>
      <c r="E10" s="76"/>
    </row>
    <row r="11" spans="1:5" x14ac:dyDescent="0.25">
      <c r="A11" s="82" t="s">
        <v>15</v>
      </c>
      <c r="B11" s="82"/>
      <c r="C11" s="82"/>
      <c r="D11" s="82"/>
      <c r="E11" s="82"/>
    </row>
    <row r="12" spans="1:5" x14ac:dyDescent="0.25">
      <c r="A12" s="76" t="s">
        <v>44</v>
      </c>
      <c r="B12" s="76"/>
      <c r="C12" s="76"/>
      <c r="D12" s="76"/>
      <c r="E12" s="76"/>
    </row>
    <row r="13" spans="1:5" ht="15" customHeight="1" x14ac:dyDescent="0.25">
      <c r="A13" s="82" t="s">
        <v>2</v>
      </c>
      <c r="B13" s="82"/>
      <c r="C13" s="82"/>
      <c r="D13" s="82"/>
      <c r="E13" s="82"/>
    </row>
    <row r="14" spans="1:5" x14ac:dyDescent="0.25">
      <c r="A14" s="76" t="s">
        <v>45</v>
      </c>
      <c r="B14" s="76"/>
      <c r="C14" s="76"/>
      <c r="D14" s="76"/>
      <c r="E14" s="76"/>
    </row>
    <row r="15" spans="1:5" ht="15" customHeight="1" x14ac:dyDescent="0.25">
      <c r="A15" s="82" t="s">
        <v>16</v>
      </c>
      <c r="B15" s="82"/>
      <c r="C15" s="82"/>
      <c r="D15" s="82"/>
      <c r="E15" s="82"/>
    </row>
    <row r="16" spans="1:5" ht="29.25" customHeight="1" x14ac:dyDescent="0.25">
      <c r="A16" s="76" t="s">
        <v>46</v>
      </c>
      <c r="B16" s="76"/>
      <c r="C16" s="76"/>
      <c r="D16" s="76"/>
      <c r="E16" s="76"/>
    </row>
    <row r="17" spans="1:8" x14ac:dyDescent="0.25">
      <c r="A17" s="83"/>
      <c r="B17" s="83"/>
      <c r="C17" s="83"/>
      <c r="D17" s="83"/>
      <c r="E17" s="83"/>
    </row>
    <row r="18" spans="1:8" ht="63" customHeight="1" x14ac:dyDescent="0.25">
      <c r="A18" s="76" t="s">
        <v>47</v>
      </c>
      <c r="B18" s="76"/>
      <c r="C18" s="76"/>
      <c r="D18" s="76"/>
      <c r="E18" s="76"/>
    </row>
    <row r="19" spans="1:8" ht="31.5" customHeight="1" x14ac:dyDescent="0.25">
      <c r="A19" s="84" t="s">
        <v>48</v>
      </c>
      <c r="B19" s="84"/>
      <c r="C19" s="84"/>
      <c r="D19" s="84"/>
      <c r="E19" s="84"/>
    </row>
    <row r="20" spans="1:8" x14ac:dyDescent="0.25">
      <c r="A20" s="85"/>
      <c r="B20" s="85"/>
      <c r="C20" s="85"/>
      <c r="D20" s="85"/>
      <c r="E20" s="85"/>
      <c r="F20" s="6">
        <f>39+2394.6</f>
        <v>2433.6</v>
      </c>
      <c r="G20" s="6">
        <v>3</v>
      </c>
    </row>
    <row r="21" spans="1:8" ht="135" x14ac:dyDescent="0.25">
      <c r="A21" s="7" t="s">
        <v>7</v>
      </c>
      <c r="B21" s="7" t="s">
        <v>10</v>
      </c>
      <c r="C21" s="7" t="s">
        <v>3</v>
      </c>
      <c r="D21" s="7" t="s">
        <v>9</v>
      </c>
      <c r="E21" s="7" t="s">
        <v>8</v>
      </c>
    </row>
    <row r="22" spans="1:8" ht="38.25" x14ac:dyDescent="0.25">
      <c r="A22" s="8" t="s">
        <v>33</v>
      </c>
      <c r="B22" s="20" t="s">
        <v>31</v>
      </c>
      <c r="C22" s="7" t="s">
        <v>4</v>
      </c>
      <c r="D22" s="7">
        <v>20.34</v>
      </c>
      <c r="E22" s="24">
        <f>D22*F20*G20</f>
        <v>148498.272</v>
      </c>
      <c r="H22" s="10"/>
    </row>
    <row r="23" spans="1:8" x14ac:dyDescent="0.25">
      <c r="A23" s="11" t="s">
        <v>34</v>
      </c>
      <c r="B23" s="20" t="s">
        <v>66</v>
      </c>
      <c r="C23" s="7" t="s">
        <v>22</v>
      </c>
      <c r="D23" s="7"/>
      <c r="E23" s="25">
        <v>0</v>
      </c>
      <c r="H23" s="10"/>
    </row>
    <row r="24" spans="1:8" x14ac:dyDescent="0.25">
      <c r="A24" s="11" t="s">
        <v>29</v>
      </c>
      <c r="B24" s="20" t="s">
        <v>19</v>
      </c>
      <c r="C24" s="7" t="s">
        <v>4</v>
      </c>
      <c r="D24" s="7">
        <v>7.13</v>
      </c>
      <c r="E24" s="24">
        <f>D24*F20*G20</f>
        <v>52054.703999999998</v>
      </c>
      <c r="G24" s="10"/>
      <c r="H24" s="10"/>
    </row>
    <row r="25" spans="1:8" x14ac:dyDescent="0.25">
      <c r="A25" s="11" t="s">
        <v>37</v>
      </c>
      <c r="B25" s="20" t="s">
        <v>66</v>
      </c>
      <c r="C25" s="7" t="s">
        <v>22</v>
      </c>
      <c r="D25" s="7"/>
      <c r="E25" s="24">
        <v>16155.68</v>
      </c>
      <c r="H25" s="10"/>
    </row>
    <row r="26" spans="1:8" x14ac:dyDescent="0.25">
      <c r="A26" s="11" t="s">
        <v>36</v>
      </c>
      <c r="B26" s="20" t="s">
        <v>66</v>
      </c>
      <c r="C26" s="7" t="s">
        <v>22</v>
      </c>
      <c r="D26" s="7"/>
      <c r="E26" s="23">
        <v>0</v>
      </c>
      <c r="G26" s="10"/>
      <c r="H26" s="10"/>
    </row>
    <row r="27" spans="1:8" x14ac:dyDescent="0.25">
      <c r="A27" s="19" t="s">
        <v>39</v>
      </c>
      <c r="B27" s="20" t="s">
        <v>66</v>
      </c>
      <c r="C27" s="7" t="s">
        <v>22</v>
      </c>
      <c r="D27" s="7"/>
      <c r="E27" s="23">
        <v>24758.22</v>
      </c>
      <c r="H27" s="10"/>
    </row>
    <row r="28" spans="1:8" x14ac:dyDescent="0.25">
      <c r="A28" s="11" t="s">
        <v>38</v>
      </c>
      <c r="B28" s="20" t="s">
        <v>66</v>
      </c>
      <c r="C28" s="7" t="s">
        <v>22</v>
      </c>
      <c r="D28" s="7"/>
      <c r="E28" s="23">
        <v>4536.4799999999996</v>
      </c>
      <c r="H28" s="10"/>
    </row>
    <row r="29" spans="1:8" x14ac:dyDescent="0.25">
      <c r="A29" s="11" t="s">
        <v>21</v>
      </c>
      <c r="B29" s="20" t="s">
        <v>66</v>
      </c>
      <c r="C29" s="7" t="s">
        <v>22</v>
      </c>
      <c r="D29" s="7"/>
      <c r="E29" s="24">
        <f>143.29+974.67</f>
        <v>1117.96</v>
      </c>
      <c r="H29" s="10"/>
    </row>
    <row r="30" spans="1:8" x14ac:dyDescent="0.25">
      <c r="A30" s="11" t="s">
        <v>77</v>
      </c>
      <c r="B30" s="20" t="s">
        <v>78</v>
      </c>
      <c r="C30" s="7" t="s">
        <v>22</v>
      </c>
      <c r="D30" s="7"/>
      <c r="E30" s="24">
        <v>25964</v>
      </c>
      <c r="H30" s="10"/>
    </row>
    <row r="31" spans="1:8" s="22" customFormat="1" x14ac:dyDescent="0.25">
      <c r="A31" s="34" t="s">
        <v>68</v>
      </c>
      <c r="B31" s="20" t="s">
        <v>79</v>
      </c>
      <c r="C31" s="21" t="s">
        <v>22</v>
      </c>
      <c r="D31" s="21"/>
      <c r="E31" s="24">
        <v>1904.14</v>
      </c>
    </row>
    <row r="32" spans="1:8" s="22" customFormat="1" x14ac:dyDescent="0.25">
      <c r="A32" s="34" t="s">
        <v>69</v>
      </c>
      <c r="B32" s="20" t="s">
        <v>79</v>
      </c>
      <c r="C32" s="21" t="s">
        <v>22</v>
      </c>
      <c r="D32" s="21"/>
      <c r="E32" s="24">
        <v>2590.8000000000002</v>
      </c>
    </row>
    <row r="33" spans="1:7" s="22" customFormat="1" ht="30" x14ac:dyDescent="0.25">
      <c r="A33" s="34" t="s">
        <v>70</v>
      </c>
      <c r="B33" s="20" t="s">
        <v>79</v>
      </c>
      <c r="C33" s="21" t="s">
        <v>72</v>
      </c>
      <c r="D33" s="40">
        <v>12</v>
      </c>
      <c r="E33" s="24">
        <f>D33*333.76</f>
        <v>4005.12</v>
      </c>
    </row>
    <row r="34" spans="1:7" ht="30" x14ac:dyDescent="0.25">
      <c r="A34" s="34" t="s">
        <v>71</v>
      </c>
      <c r="B34" s="20" t="s">
        <v>79</v>
      </c>
      <c r="C34" s="21" t="s">
        <v>72</v>
      </c>
      <c r="D34" s="40">
        <v>4</v>
      </c>
      <c r="E34" s="24">
        <f>D34*333.76</f>
        <v>1335.04</v>
      </c>
      <c r="G34" s="10"/>
    </row>
    <row r="35" spans="1:7" s="15" customFormat="1" ht="14.25" x14ac:dyDescent="0.2">
      <c r="A35" s="12" t="s">
        <v>23</v>
      </c>
      <c r="B35" s="13"/>
      <c r="C35" s="13"/>
      <c r="D35" s="13"/>
      <c r="E35" s="14">
        <f>SUM(E22:E34)</f>
        <v>282920.41599999997</v>
      </c>
    </row>
    <row r="36" spans="1:7" ht="16.149999999999999" customHeight="1" x14ac:dyDescent="0.25"/>
    <row r="37" spans="1:7" ht="33" customHeight="1" x14ac:dyDescent="0.25">
      <c r="A37" s="86" t="s">
        <v>80</v>
      </c>
      <c r="B37" s="86"/>
      <c r="C37" s="86"/>
      <c r="D37" s="86"/>
      <c r="E37" s="86"/>
    </row>
    <row r="38" spans="1:7" ht="33.75" customHeight="1" x14ac:dyDescent="0.25">
      <c r="A38" s="76" t="s">
        <v>18</v>
      </c>
      <c r="B38" s="76"/>
      <c r="C38" s="76"/>
      <c r="D38" s="76"/>
      <c r="E38" s="76"/>
    </row>
    <row r="39" spans="1:7" x14ac:dyDescent="0.25">
      <c r="A39" s="76" t="s">
        <v>35</v>
      </c>
      <c r="B39" s="76"/>
      <c r="C39" s="76"/>
      <c r="D39" s="76"/>
      <c r="E39" s="76"/>
    </row>
    <row r="40" spans="1:7" ht="31.5" customHeight="1" x14ac:dyDescent="0.25">
      <c r="A40" s="76" t="s">
        <v>24</v>
      </c>
      <c r="B40" s="76"/>
      <c r="C40" s="76"/>
      <c r="D40" s="76"/>
      <c r="E40" s="76"/>
    </row>
    <row r="41" spans="1:7" x14ac:dyDescent="0.25">
      <c r="A41" s="87" t="s">
        <v>5</v>
      </c>
      <c r="B41" s="87"/>
      <c r="C41" s="87"/>
      <c r="D41" s="87"/>
      <c r="E41" s="87"/>
    </row>
    <row r="42" spans="1:7" x14ac:dyDescent="0.25">
      <c r="A42" s="88" t="s">
        <v>41</v>
      </c>
      <c r="B42" s="88"/>
      <c r="C42" s="88"/>
      <c r="D42" s="88"/>
      <c r="E42" s="88"/>
    </row>
    <row r="43" spans="1:7" x14ac:dyDescent="0.25">
      <c r="B43" s="89" t="s">
        <v>17</v>
      </c>
      <c r="C43" s="89"/>
      <c r="D43" s="89"/>
      <c r="E43" s="5" t="s">
        <v>6</v>
      </c>
    </row>
    <row r="44" spans="1:7" x14ac:dyDescent="0.25">
      <c r="A44" s="31"/>
      <c r="B44" s="31"/>
      <c r="C44" s="31"/>
      <c r="D44" s="31"/>
      <c r="E44" s="31"/>
    </row>
    <row r="45" spans="1:7" x14ac:dyDescent="0.25">
      <c r="A45" s="88" t="s">
        <v>40</v>
      </c>
      <c r="B45" s="88"/>
      <c r="C45" s="88"/>
      <c r="D45" s="88"/>
      <c r="E45" s="88"/>
    </row>
    <row r="46" spans="1:7" x14ac:dyDescent="0.25">
      <c r="B46" s="90"/>
      <c r="C46" s="90"/>
      <c r="D46" s="90"/>
      <c r="E46" s="30"/>
    </row>
    <row r="47" spans="1:7" x14ac:dyDescent="0.25">
      <c r="A47" s="26" t="s">
        <v>49</v>
      </c>
    </row>
    <row r="48" spans="1:7" x14ac:dyDescent="0.25">
      <c r="A48" s="15" t="s">
        <v>25</v>
      </c>
      <c r="B48" s="16"/>
    </row>
    <row r="49" spans="1:2" x14ac:dyDescent="0.25">
      <c r="A49" s="15" t="s">
        <v>30</v>
      </c>
      <c r="B49" s="17">
        <f>'2кв'!B54</f>
        <v>-151236.41400000005</v>
      </c>
    </row>
    <row r="50" spans="1:2" x14ac:dyDescent="0.25">
      <c r="A50" s="32" t="s">
        <v>60</v>
      </c>
      <c r="B50" s="18"/>
    </row>
    <row r="51" spans="1:2" x14ac:dyDescent="0.25">
      <c r="A51" s="6" t="s">
        <v>26</v>
      </c>
      <c r="B51" s="18">
        <f>264825.36-119.64+133.69</f>
        <v>264839.40999999997</v>
      </c>
    </row>
    <row r="52" spans="1:2" x14ac:dyDescent="0.25">
      <c r="A52" s="32" t="s">
        <v>81</v>
      </c>
      <c r="B52" s="18">
        <v>0</v>
      </c>
    </row>
    <row r="53" spans="1:2" ht="30" x14ac:dyDescent="0.25">
      <c r="A53" s="32" t="s">
        <v>28</v>
      </c>
      <c r="B53" s="18">
        <f>E35</f>
        <v>282920.41599999997</v>
      </c>
    </row>
    <row r="54" spans="1:2" x14ac:dyDescent="0.25">
      <c r="A54" s="15" t="s">
        <v>27</v>
      </c>
      <c r="B54" s="17">
        <f>B49+B51+B52-B53</f>
        <v>-169317.42000000004</v>
      </c>
    </row>
  </sheetData>
  <mergeCells count="29">
    <mergeCell ref="A41:E41"/>
    <mergeCell ref="A42:E42"/>
    <mergeCell ref="B43:D43"/>
    <mergeCell ref="A45:E45"/>
    <mergeCell ref="B46:D46"/>
    <mergeCell ref="A40:E40"/>
    <mergeCell ref="A13:E13"/>
    <mergeCell ref="A14:E14"/>
    <mergeCell ref="A15:E15"/>
    <mergeCell ref="A16:E16"/>
    <mergeCell ref="A17:E17"/>
    <mergeCell ref="A18:E18"/>
    <mergeCell ref="A19:E19"/>
    <mergeCell ref="A20:E20"/>
    <mergeCell ref="A37:E37"/>
    <mergeCell ref="A38:E38"/>
    <mergeCell ref="A39:E39"/>
    <mergeCell ref="A12:E12"/>
    <mergeCell ref="A1:E1"/>
    <mergeCell ref="A2:E2"/>
    <mergeCell ref="A3:E3"/>
    <mergeCell ref="D4:E4"/>
    <mergeCell ref="A5:E5"/>
    <mergeCell ref="A6:E6"/>
    <mergeCell ref="A7:E7"/>
    <mergeCell ref="A8:E8"/>
    <mergeCell ref="A9:E9"/>
    <mergeCell ref="A10:E10"/>
    <mergeCell ref="A11:E11"/>
  </mergeCells>
  <printOptions horizontalCentered="1"/>
  <pageMargins left="0.31496062992125984" right="0.11811023622047245" top="0.55118110236220474" bottom="0.35433070866141736" header="0.31496062992125984" footer="0.31496062992125984"/>
  <pageSetup paperSize="9" scale="98" orientation="portrait" r:id="rId1"/>
  <rowBreaks count="1" manualBreakCount="1">
    <brk id="34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topLeftCell="A27" zoomScaleSheetLayoutView="100" workbookViewId="0">
      <selection activeCell="A35" sqref="A35:E35"/>
    </sheetView>
  </sheetViews>
  <sheetFormatPr defaultColWidth="9.140625" defaultRowHeight="15" x14ac:dyDescent="0.25"/>
  <cols>
    <col min="1" max="1" width="34.140625" style="6" customWidth="1"/>
    <col min="2" max="2" width="20.28515625" style="6" customWidth="1"/>
    <col min="3" max="3" width="13" style="6" customWidth="1"/>
    <col min="4" max="4" width="16.140625" style="6" customWidth="1"/>
    <col min="5" max="5" width="14.140625" style="6" customWidth="1"/>
    <col min="6" max="7" width="12.140625" style="6" bestFit="1" customWidth="1"/>
    <col min="8" max="8" width="12.85546875" style="6" customWidth="1"/>
    <col min="9" max="16384" width="9.140625" style="6"/>
  </cols>
  <sheetData>
    <row r="1" spans="1:5" x14ac:dyDescent="0.25">
      <c r="A1" s="77" t="s">
        <v>11</v>
      </c>
      <c r="B1" s="77"/>
      <c r="C1" s="77"/>
      <c r="D1" s="77"/>
      <c r="E1" s="77"/>
    </row>
    <row r="2" spans="1:5" ht="30" customHeight="1" x14ac:dyDescent="0.25">
      <c r="A2" s="78" t="s">
        <v>12</v>
      </c>
      <c r="B2" s="79"/>
      <c r="C2" s="79"/>
      <c r="D2" s="79"/>
      <c r="E2" s="79"/>
    </row>
    <row r="3" spans="1:5" x14ac:dyDescent="0.25">
      <c r="A3" s="78" t="s">
        <v>82</v>
      </c>
      <c r="B3" s="78"/>
      <c r="C3" s="78"/>
      <c r="D3" s="78"/>
      <c r="E3" s="78"/>
    </row>
    <row r="4" spans="1:5" x14ac:dyDescent="0.25">
      <c r="A4" s="3" t="s">
        <v>13</v>
      </c>
      <c r="B4" s="4"/>
      <c r="C4" s="4"/>
      <c r="E4" s="41">
        <v>46022</v>
      </c>
    </row>
    <row r="5" spans="1:5" x14ac:dyDescent="0.25">
      <c r="A5" s="76" t="s">
        <v>0</v>
      </c>
      <c r="B5" s="76"/>
      <c r="C5" s="76"/>
      <c r="D5" s="76"/>
      <c r="E5" s="76"/>
    </row>
    <row r="6" spans="1:5" x14ac:dyDescent="0.25">
      <c r="A6" s="81" t="s">
        <v>20</v>
      </c>
      <c r="B6" s="81"/>
      <c r="C6" s="81"/>
      <c r="D6" s="81"/>
      <c r="E6" s="81"/>
    </row>
    <row r="7" spans="1:5" x14ac:dyDescent="0.25">
      <c r="A7" s="82" t="s">
        <v>1</v>
      </c>
      <c r="B7" s="82"/>
      <c r="C7" s="82"/>
      <c r="D7" s="82"/>
      <c r="E7" s="82"/>
    </row>
    <row r="8" spans="1:5" x14ac:dyDescent="0.25">
      <c r="A8" s="76" t="s">
        <v>42</v>
      </c>
      <c r="B8" s="76"/>
      <c r="C8" s="76"/>
      <c r="D8" s="76"/>
      <c r="E8" s="76"/>
    </row>
    <row r="9" spans="1:5" ht="21.75" customHeight="1" x14ac:dyDescent="0.25">
      <c r="A9" s="82" t="s">
        <v>14</v>
      </c>
      <c r="B9" s="82"/>
      <c r="C9" s="82"/>
      <c r="D9" s="82"/>
      <c r="E9" s="82"/>
    </row>
    <row r="10" spans="1:5" ht="39" customHeight="1" x14ac:dyDescent="0.25">
      <c r="A10" s="76" t="s">
        <v>43</v>
      </c>
      <c r="B10" s="76"/>
      <c r="C10" s="76"/>
      <c r="D10" s="76"/>
      <c r="E10" s="76"/>
    </row>
    <row r="11" spans="1:5" x14ac:dyDescent="0.25">
      <c r="A11" s="82" t="s">
        <v>15</v>
      </c>
      <c r="B11" s="82"/>
      <c r="C11" s="82"/>
      <c r="D11" s="82"/>
      <c r="E11" s="82"/>
    </row>
    <row r="12" spans="1:5" x14ac:dyDescent="0.25">
      <c r="A12" s="76" t="s">
        <v>44</v>
      </c>
      <c r="B12" s="76"/>
      <c r="C12" s="76"/>
      <c r="D12" s="76"/>
      <c r="E12" s="76"/>
    </row>
    <row r="13" spans="1:5" ht="15" customHeight="1" x14ac:dyDescent="0.25">
      <c r="A13" s="82" t="s">
        <v>2</v>
      </c>
      <c r="B13" s="82"/>
      <c r="C13" s="82"/>
      <c r="D13" s="82"/>
      <c r="E13" s="82"/>
    </row>
    <row r="14" spans="1:5" x14ac:dyDescent="0.25">
      <c r="A14" s="76" t="s">
        <v>45</v>
      </c>
      <c r="B14" s="76"/>
      <c r="C14" s="76"/>
      <c r="D14" s="76"/>
      <c r="E14" s="76"/>
    </row>
    <row r="15" spans="1:5" ht="15" customHeight="1" x14ac:dyDescent="0.25">
      <c r="A15" s="82" t="s">
        <v>16</v>
      </c>
      <c r="B15" s="82"/>
      <c r="C15" s="82"/>
      <c r="D15" s="82"/>
      <c r="E15" s="82"/>
    </row>
    <row r="16" spans="1:5" ht="29.25" customHeight="1" x14ac:dyDescent="0.25">
      <c r="A16" s="76" t="s">
        <v>46</v>
      </c>
      <c r="B16" s="76"/>
      <c r="C16" s="76"/>
      <c r="D16" s="76"/>
      <c r="E16" s="76"/>
    </row>
    <row r="17" spans="1:8" x14ac:dyDescent="0.25">
      <c r="A17" s="83"/>
      <c r="B17" s="83"/>
      <c r="C17" s="83"/>
      <c r="D17" s="83"/>
      <c r="E17" s="83"/>
    </row>
    <row r="18" spans="1:8" ht="63" customHeight="1" x14ac:dyDescent="0.25">
      <c r="A18" s="76" t="s">
        <v>47</v>
      </c>
      <c r="B18" s="76"/>
      <c r="C18" s="76"/>
      <c r="D18" s="76"/>
      <c r="E18" s="76"/>
    </row>
    <row r="19" spans="1:8" ht="31.5" customHeight="1" x14ac:dyDescent="0.25">
      <c r="A19" s="84" t="s">
        <v>48</v>
      </c>
      <c r="B19" s="84"/>
      <c r="C19" s="84"/>
      <c r="D19" s="84"/>
      <c r="E19" s="84"/>
    </row>
    <row r="20" spans="1:8" x14ac:dyDescent="0.25">
      <c r="A20" s="85"/>
      <c r="B20" s="85"/>
      <c r="C20" s="85"/>
      <c r="D20" s="85"/>
      <c r="E20" s="85"/>
      <c r="F20" s="6">
        <f>39+2394.6</f>
        <v>2433.6</v>
      </c>
      <c r="G20" s="6">
        <v>3</v>
      </c>
    </row>
    <row r="21" spans="1:8" ht="135" x14ac:dyDescent="0.25">
      <c r="A21" s="7" t="s">
        <v>7</v>
      </c>
      <c r="B21" s="7" t="s">
        <v>10</v>
      </c>
      <c r="C21" s="7" t="s">
        <v>3</v>
      </c>
      <c r="D21" s="7" t="s">
        <v>9</v>
      </c>
      <c r="E21" s="7" t="s">
        <v>8</v>
      </c>
    </row>
    <row r="22" spans="1:8" ht="38.25" x14ac:dyDescent="0.25">
      <c r="A22" s="8" t="s">
        <v>33</v>
      </c>
      <c r="B22" s="20" t="s">
        <v>31</v>
      </c>
      <c r="C22" s="7" t="s">
        <v>4</v>
      </c>
      <c r="D22" s="7">
        <v>20.34</v>
      </c>
      <c r="E22" s="24">
        <f>D22*F20*G20</f>
        <v>148498.272</v>
      </c>
      <c r="H22" s="10"/>
    </row>
    <row r="23" spans="1:8" x14ac:dyDescent="0.25">
      <c r="A23" s="11" t="s">
        <v>34</v>
      </c>
      <c r="B23" s="20" t="s">
        <v>66</v>
      </c>
      <c r="C23" s="7" t="s">
        <v>22</v>
      </c>
      <c r="D23" s="7"/>
      <c r="E23" s="25">
        <v>0</v>
      </c>
      <c r="H23" s="10"/>
    </row>
    <row r="24" spans="1:8" x14ac:dyDescent="0.25">
      <c r="A24" s="11" t="s">
        <v>29</v>
      </c>
      <c r="B24" s="20" t="s">
        <v>19</v>
      </c>
      <c r="C24" s="7" t="s">
        <v>4</v>
      </c>
      <c r="D24" s="7">
        <v>7.13</v>
      </c>
      <c r="E24" s="24">
        <f>D24*F20*G20</f>
        <v>52054.703999999998</v>
      </c>
      <c r="G24" s="10"/>
      <c r="H24" s="10"/>
    </row>
    <row r="25" spans="1:8" x14ac:dyDescent="0.25">
      <c r="A25" s="11" t="s">
        <v>37</v>
      </c>
      <c r="B25" s="20" t="s">
        <v>83</v>
      </c>
      <c r="C25" s="7" t="s">
        <v>22</v>
      </c>
      <c r="D25" s="7"/>
      <c r="E25" s="24">
        <f>3202.72+4801.12+2083.84</f>
        <v>10087.68</v>
      </c>
      <c r="H25" s="10"/>
    </row>
    <row r="26" spans="1:8" x14ac:dyDescent="0.25">
      <c r="A26" s="11" t="s">
        <v>36</v>
      </c>
      <c r="B26" s="20" t="s">
        <v>83</v>
      </c>
      <c r="C26" s="7" t="s">
        <v>22</v>
      </c>
      <c r="D26" s="7"/>
      <c r="E26" s="23">
        <v>0</v>
      </c>
      <c r="G26" s="10"/>
      <c r="H26" s="10"/>
    </row>
    <row r="27" spans="1:8" ht="15.75" x14ac:dyDescent="0.25">
      <c r="A27" s="50" t="s">
        <v>39</v>
      </c>
      <c r="B27" s="20" t="s">
        <v>83</v>
      </c>
      <c r="C27" s="7" t="s">
        <v>22</v>
      </c>
      <c r="D27" s="7"/>
      <c r="E27" s="23">
        <f>8252.74*3</f>
        <v>24758.22</v>
      </c>
      <c r="H27" s="10"/>
    </row>
    <row r="28" spans="1:8" x14ac:dyDescent="0.25">
      <c r="A28" s="11" t="s">
        <v>38</v>
      </c>
      <c r="B28" s="20" t="s">
        <v>83</v>
      </c>
      <c r="C28" s="7" t="s">
        <v>22</v>
      </c>
      <c r="D28" s="7"/>
      <c r="E28" s="23">
        <f>1512.16*3</f>
        <v>4536.4800000000005</v>
      </c>
      <c r="F28" s="10">
        <f>SUM(E25:E28)</f>
        <v>39382.380000000005</v>
      </c>
      <c r="H28" s="10"/>
    </row>
    <row r="29" spans="1:8" x14ac:dyDescent="0.25">
      <c r="A29" s="11" t="s">
        <v>21</v>
      </c>
      <c r="B29" s="20" t="s">
        <v>83</v>
      </c>
      <c r="C29" s="7" t="s">
        <v>22</v>
      </c>
      <c r="D29" s="7"/>
      <c r="E29" s="24">
        <v>1797.57</v>
      </c>
      <c r="H29" s="10"/>
    </row>
    <row r="30" spans="1:8" ht="30" x14ac:dyDescent="0.25">
      <c r="A30" s="1" t="s">
        <v>104</v>
      </c>
      <c r="B30" s="20" t="s">
        <v>105</v>
      </c>
      <c r="C30" s="7" t="s">
        <v>72</v>
      </c>
      <c r="D30" s="7">
        <v>8</v>
      </c>
      <c r="E30" s="24">
        <f>D30*333.76</f>
        <v>2670.08</v>
      </c>
      <c r="H30" s="10"/>
    </row>
    <row r="31" spans="1:8" x14ac:dyDescent="0.25">
      <c r="A31" s="34" t="s">
        <v>119</v>
      </c>
      <c r="B31" s="20" t="s">
        <v>79</v>
      </c>
      <c r="C31" s="21" t="s">
        <v>22</v>
      </c>
      <c r="D31" s="21"/>
      <c r="E31" s="23">
        <v>-1904.14</v>
      </c>
      <c r="H31" s="10"/>
    </row>
    <row r="32" spans="1:8" ht="30" x14ac:dyDescent="0.25">
      <c r="A32" s="34" t="s">
        <v>118</v>
      </c>
      <c r="B32" s="20" t="s">
        <v>79</v>
      </c>
      <c r="C32" s="21" t="s">
        <v>22</v>
      </c>
      <c r="D32" s="21"/>
      <c r="E32" s="23">
        <v>-2590.8000000000002</v>
      </c>
      <c r="H32" s="10"/>
    </row>
    <row r="33" spans="1:5" s="15" customFormat="1" ht="14.25" x14ac:dyDescent="0.2">
      <c r="A33" s="12" t="s">
        <v>23</v>
      </c>
      <c r="B33" s="13"/>
      <c r="C33" s="13"/>
      <c r="D33" s="13"/>
      <c r="E33" s="14">
        <f>SUM(E22:E32)</f>
        <v>239908.06599999999</v>
      </c>
    </row>
    <row r="34" spans="1:5" ht="16.149999999999999" customHeight="1" x14ac:dyDescent="0.25"/>
    <row r="35" spans="1:5" ht="33" customHeight="1" x14ac:dyDescent="0.25">
      <c r="A35" s="86" t="s">
        <v>120</v>
      </c>
      <c r="B35" s="86"/>
      <c r="C35" s="86"/>
      <c r="D35" s="86"/>
      <c r="E35" s="86"/>
    </row>
    <row r="36" spans="1:5" ht="33.75" customHeight="1" x14ac:dyDescent="0.25">
      <c r="A36" s="76" t="s">
        <v>18</v>
      </c>
      <c r="B36" s="76"/>
      <c r="C36" s="76"/>
      <c r="D36" s="76"/>
      <c r="E36" s="76"/>
    </row>
    <row r="37" spans="1:5" x14ac:dyDescent="0.25">
      <c r="A37" s="76" t="s">
        <v>35</v>
      </c>
      <c r="B37" s="76"/>
      <c r="C37" s="76"/>
      <c r="D37" s="76"/>
      <c r="E37" s="76"/>
    </row>
    <row r="38" spans="1:5" ht="31.5" customHeight="1" x14ac:dyDescent="0.25">
      <c r="A38" s="76" t="s">
        <v>24</v>
      </c>
      <c r="B38" s="76"/>
      <c r="C38" s="76"/>
      <c r="D38" s="76"/>
      <c r="E38" s="76"/>
    </row>
    <row r="39" spans="1:5" x14ac:dyDescent="0.25">
      <c r="A39" s="87" t="s">
        <v>5</v>
      </c>
      <c r="B39" s="87"/>
      <c r="C39" s="87"/>
      <c r="D39" s="87"/>
      <c r="E39" s="87"/>
    </row>
    <row r="40" spans="1:5" x14ac:dyDescent="0.25">
      <c r="A40" s="88" t="s">
        <v>41</v>
      </c>
      <c r="B40" s="88"/>
      <c r="C40" s="88"/>
      <c r="D40" s="88"/>
      <c r="E40" s="88"/>
    </row>
    <row r="41" spans="1:5" x14ac:dyDescent="0.25">
      <c r="B41" s="89" t="s">
        <v>17</v>
      </c>
      <c r="C41" s="89"/>
      <c r="D41" s="89"/>
      <c r="E41" s="5" t="s">
        <v>6</v>
      </c>
    </row>
    <row r="42" spans="1:5" x14ac:dyDescent="0.25">
      <c r="A42" s="37"/>
      <c r="B42" s="37"/>
      <c r="C42" s="37"/>
      <c r="D42" s="37"/>
      <c r="E42" s="37"/>
    </row>
    <row r="43" spans="1:5" x14ac:dyDescent="0.25">
      <c r="A43" s="88" t="s">
        <v>40</v>
      </c>
      <c r="B43" s="88"/>
      <c r="C43" s="88"/>
      <c r="D43" s="88"/>
      <c r="E43" s="88"/>
    </row>
    <row r="44" spans="1:5" x14ac:dyDescent="0.25">
      <c r="B44" s="90"/>
      <c r="C44" s="90"/>
      <c r="D44" s="90"/>
      <c r="E44" s="39"/>
    </row>
    <row r="45" spans="1:5" x14ac:dyDescent="0.25">
      <c r="A45" s="26" t="s">
        <v>49</v>
      </c>
    </row>
    <row r="46" spans="1:5" x14ac:dyDescent="0.25">
      <c r="A46" s="15" t="s">
        <v>25</v>
      </c>
      <c r="B46" s="16"/>
    </row>
    <row r="47" spans="1:5" x14ac:dyDescent="0.25">
      <c r="A47" s="15" t="s">
        <v>30</v>
      </c>
      <c r="B47" s="17">
        <f>'3кв'!B54</f>
        <v>-169317.42000000004</v>
      </c>
    </row>
    <row r="48" spans="1:5" x14ac:dyDescent="0.25">
      <c r="A48" s="38" t="s">
        <v>106</v>
      </c>
      <c r="B48" s="18"/>
    </row>
    <row r="49" spans="1:2" x14ac:dyDescent="0.25">
      <c r="A49" s="6" t="s">
        <v>26</v>
      </c>
      <c r="B49" s="18">
        <f>276613.78-98.63+345.5</f>
        <v>276860.65000000002</v>
      </c>
    </row>
    <row r="50" spans="1:2" x14ac:dyDescent="0.25">
      <c r="A50" s="38" t="s">
        <v>81</v>
      </c>
      <c r="B50" s="18">
        <v>-479.19</v>
      </c>
    </row>
    <row r="51" spans="1:2" ht="30" x14ac:dyDescent="0.25">
      <c r="A51" s="38" t="s">
        <v>28</v>
      </c>
      <c r="B51" s="18">
        <f>E33</f>
        <v>239908.06599999999</v>
      </c>
    </row>
    <row r="52" spans="1:2" x14ac:dyDescent="0.25">
      <c r="A52" s="15" t="s">
        <v>27</v>
      </c>
      <c r="B52" s="17">
        <f>B47+B49+B50-B51</f>
        <v>-132844.02600000001</v>
      </c>
    </row>
  </sheetData>
  <mergeCells count="28">
    <mergeCell ref="A12:E12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38:E38"/>
    <mergeCell ref="A13:E13"/>
    <mergeCell ref="A14:E14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9:E39"/>
    <mergeCell ref="A40:E40"/>
    <mergeCell ref="B41:D41"/>
    <mergeCell ref="A43:E43"/>
    <mergeCell ref="B44:D44"/>
  </mergeCells>
  <printOptions horizontalCentered="1"/>
  <pageMargins left="0.31496062992125984" right="0.11811023622047245" top="0.55118110236220474" bottom="0.35433070866141736" header="0.31496062992125984" footer="0.31496062992125984"/>
  <pageSetup paperSize="9" scale="98" orientation="portrait" r:id="rId1"/>
  <rowBreaks count="1" manualBreakCount="1">
    <brk id="3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28" zoomScaleSheetLayoutView="100" workbookViewId="0">
      <selection activeCell="B32" sqref="B32:B33"/>
    </sheetView>
  </sheetViews>
  <sheetFormatPr defaultRowHeight="15.75" x14ac:dyDescent="0.25"/>
  <cols>
    <col min="1" max="1" width="10.42578125" style="43" bestFit="1" customWidth="1"/>
    <col min="2" max="2" width="69.42578125" style="43" customWidth="1"/>
    <col min="3" max="3" width="16.140625" style="43" customWidth="1"/>
    <col min="4" max="4" width="15.7109375" style="43" customWidth="1"/>
    <col min="5" max="5" width="14.7109375" style="43" customWidth="1"/>
    <col min="6" max="6" width="12.42578125" style="43" customWidth="1"/>
    <col min="7" max="7" width="12" style="43" customWidth="1"/>
    <col min="8" max="8" width="13.5703125" style="43" customWidth="1"/>
    <col min="9" max="16384" width="9.140625" style="43"/>
  </cols>
  <sheetData>
    <row r="1" spans="1:5" x14ac:dyDescent="0.25">
      <c r="A1" s="92" t="s">
        <v>84</v>
      </c>
      <c r="B1" s="92"/>
      <c r="C1" s="92"/>
      <c r="D1" s="42"/>
    </row>
    <row r="2" spans="1:5" x14ac:dyDescent="0.25">
      <c r="A2" s="93" t="s">
        <v>85</v>
      </c>
      <c r="B2" s="93"/>
      <c r="C2" s="93"/>
      <c r="D2" s="44"/>
    </row>
    <row r="3" spans="1:5" x14ac:dyDescent="0.25">
      <c r="A3" s="93" t="s">
        <v>103</v>
      </c>
      <c r="B3" s="93"/>
      <c r="C3" s="93"/>
      <c r="D3" s="44"/>
    </row>
    <row r="4" spans="1:5" x14ac:dyDescent="0.25">
      <c r="A4" s="92" t="s">
        <v>86</v>
      </c>
      <c r="B4" s="92"/>
      <c r="C4" s="92"/>
      <c r="D4" s="42"/>
    </row>
    <row r="5" spans="1:5" x14ac:dyDescent="0.25">
      <c r="A5" s="94"/>
      <c r="B5" s="94"/>
      <c r="C5" s="94"/>
    </row>
    <row r="6" spans="1:5" x14ac:dyDescent="0.25">
      <c r="A6" s="44"/>
      <c r="B6" s="45" t="s">
        <v>87</v>
      </c>
      <c r="C6" s="46">
        <f>'1кв'!B48</f>
        <v>-157507.73000000001</v>
      </c>
      <c r="D6" s="47"/>
    </row>
    <row r="7" spans="1:5" x14ac:dyDescent="0.25">
      <c r="A7" s="48" t="s">
        <v>88</v>
      </c>
      <c r="B7" s="45" t="s">
        <v>107</v>
      </c>
      <c r="C7" s="46"/>
      <c r="D7" s="47"/>
    </row>
    <row r="8" spans="1:5" x14ac:dyDescent="0.25">
      <c r="A8" s="44"/>
      <c r="B8" s="49" t="s">
        <v>89</v>
      </c>
      <c r="C8" s="46"/>
      <c r="D8" s="47"/>
    </row>
    <row r="9" spans="1:5" x14ac:dyDescent="0.25">
      <c r="A9" s="44"/>
      <c r="B9" s="50" t="s">
        <v>108</v>
      </c>
      <c r="C9" s="46"/>
      <c r="D9" s="47"/>
    </row>
    <row r="10" spans="1:5" x14ac:dyDescent="0.25">
      <c r="A10" s="44"/>
      <c r="B10" s="19" t="s">
        <v>109</v>
      </c>
      <c r="C10" s="46"/>
      <c r="D10" s="47"/>
    </row>
    <row r="11" spans="1:5" x14ac:dyDescent="0.25">
      <c r="A11" s="44"/>
      <c r="B11" s="50" t="s">
        <v>110</v>
      </c>
      <c r="C11" s="46"/>
      <c r="D11" s="47"/>
    </row>
    <row r="12" spans="1:5" x14ac:dyDescent="0.25">
      <c r="A12" s="44"/>
      <c r="B12" s="50" t="s">
        <v>111</v>
      </c>
      <c r="C12" s="46"/>
      <c r="D12" s="47"/>
    </row>
    <row r="13" spans="1:5" x14ac:dyDescent="0.25">
      <c r="B13" s="51" t="s">
        <v>90</v>
      </c>
      <c r="C13" s="52">
        <f>'1кв'!B50+'2кв'!B51+'3кв'!B51+'4кв'!B49</f>
        <v>1035669.86</v>
      </c>
      <c r="D13" s="53"/>
      <c r="E13" s="54"/>
    </row>
    <row r="14" spans="1:5" x14ac:dyDescent="0.25">
      <c r="B14" s="51" t="s">
        <v>91</v>
      </c>
      <c r="C14" s="52">
        <f>'1кв'!B51+'2кв'!B52+'4кв'!B50</f>
        <v>3977.0800000000004</v>
      </c>
      <c r="D14" s="53"/>
      <c r="E14" s="55"/>
    </row>
    <row r="15" spans="1:5" x14ac:dyDescent="0.25">
      <c r="A15" s="56"/>
      <c r="B15" s="51" t="s">
        <v>92</v>
      </c>
      <c r="C15" s="57">
        <f>SUM(C13:C14)</f>
        <v>1039646.94</v>
      </c>
      <c r="D15" s="47"/>
    </row>
    <row r="16" spans="1:5" x14ac:dyDescent="0.25">
      <c r="B16" s="91"/>
      <c r="C16" s="91"/>
      <c r="D16" s="58"/>
    </row>
    <row r="17" spans="1:7" ht="17.25" customHeight="1" x14ac:dyDescent="0.25">
      <c r="A17" s="59" t="s">
        <v>93</v>
      </c>
      <c r="B17" s="60" t="s">
        <v>94</v>
      </c>
      <c r="C17" s="52">
        <f>'1кв'!E22+'1кв'!E22+'3кв'!E22+'4кв'!E22</f>
        <v>579975.55199999991</v>
      </c>
      <c r="D17" s="58"/>
    </row>
    <row r="18" spans="1:7" x14ac:dyDescent="0.25">
      <c r="A18" s="59"/>
      <c r="B18" s="61" t="s">
        <v>95</v>
      </c>
      <c r="C18" s="52">
        <f>'1кв'!E23+'1кв'!E23+'3кв'!E23+'4кв'!E23</f>
        <v>0</v>
      </c>
      <c r="D18" s="58"/>
    </row>
    <row r="19" spans="1:7" ht="15" customHeight="1" x14ac:dyDescent="0.25">
      <c r="A19" s="59"/>
      <c r="B19" s="62" t="s">
        <v>29</v>
      </c>
      <c r="C19" s="52">
        <f>'1кв'!E24+'1кв'!E24+'3кв'!E24+'4кв'!E24</f>
        <v>199165.82399999999</v>
      </c>
      <c r="D19" s="58"/>
    </row>
    <row r="20" spans="1:7" x14ac:dyDescent="0.25">
      <c r="A20" s="59"/>
      <c r="B20" s="50" t="s">
        <v>37</v>
      </c>
      <c r="C20" s="52">
        <f>'1кв'!E25+'2кв'!E25+'3кв'!E25+'4кв'!E25</f>
        <v>47102.02</v>
      </c>
      <c r="D20" s="58"/>
    </row>
    <row r="21" spans="1:7" x14ac:dyDescent="0.25">
      <c r="A21" s="59"/>
      <c r="B21" s="50" t="s">
        <v>36</v>
      </c>
      <c r="C21" s="52">
        <f>'1кв'!E26+'2кв'!E26+'3кв'!E26+'4кв'!E26</f>
        <v>0</v>
      </c>
      <c r="D21" s="58"/>
    </row>
    <row r="22" spans="1:7" x14ac:dyDescent="0.25">
      <c r="A22" s="59"/>
      <c r="B22" s="50" t="s">
        <v>39</v>
      </c>
      <c r="C22" s="52">
        <f>'1кв'!E27+'2кв'!E27+'3кв'!E27+'4кв'!E27</f>
        <v>92968.760000000009</v>
      </c>
      <c r="D22" s="58"/>
    </row>
    <row r="23" spans="1:7" x14ac:dyDescent="0.25">
      <c r="B23" s="50" t="s">
        <v>38</v>
      </c>
      <c r="C23" s="52">
        <f>'1кв'!E28+'2кв'!E28+'3кв'!E28+'4кв'!E28</f>
        <v>17373.259999999998</v>
      </c>
      <c r="D23" s="58"/>
      <c r="E23" s="54"/>
    </row>
    <row r="24" spans="1:7" x14ac:dyDescent="0.25">
      <c r="B24" s="63" t="s">
        <v>21</v>
      </c>
      <c r="C24" s="52">
        <f>'1кв'!E29+'2кв'!E29+'3кв'!E29+'4кв'!E29</f>
        <v>6546.76</v>
      </c>
      <c r="D24" s="58"/>
      <c r="E24" s="54"/>
    </row>
    <row r="25" spans="1:7" x14ac:dyDescent="0.25">
      <c r="A25" s="59"/>
      <c r="B25" s="64" t="s">
        <v>112</v>
      </c>
      <c r="C25" s="65">
        <f>'1кв'!E30+'1кв'!E31+'1кв'!E32+'2кв'!E33+'2кв'!E34+'3кв'!E33+'3кв'!E34+'4кв'!E30</f>
        <v>35712.32</v>
      </c>
      <c r="D25" s="58"/>
    </row>
    <row r="26" spans="1:7" x14ac:dyDescent="0.25">
      <c r="A26" s="59"/>
      <c r="B26" s="49" t="s">
        <v>96</v>
      </c>
      <c r="C26" s="65">
        <f>SUM(C28:C31)</f>
        <v>36138.740000000005</v>
      </c>
      <c r="D26" s="58"/>
    </row>
    <row r="27" spans="1:7" x14ac:dyDescent="0.25">
      <c r="A27" s="59"/>
      <c r="B27" s="49" t="s">
        <v>89</v>
      </c>
      <c r="C27" s="65"/>
      <c r="D27" s="58"/>
      <c r="G27" s="54"/>
    </row>
    <row r="28" spans="1:7" x14ac:dyDescent="0.25">
      <c r="A28" s="59"/>
      <c r="B28" s="33" t="s">
        <v>67</v>
      </c>
      <c r="C28" s="67">
        <f>'2кв'!E30</f>
        <v>5679.8</v>
      </c>
      <c r="D28" s="58"/>
    </row>
    <row r="29" spans="1:7" x14ac:dyDescent="0.25">
      <c r="A29" s="59"/>
      <c r="B29" s="34" t="s">
        <v>68</v>
      </c>
      <c r="C29" s="67">
        <f>'2кв'!E31</f>
        <v>1904.14</v>
      </c>
      <c r="D29" s="58"/>
    </row>
    <row r="30" spans="1:7" x14ac:dyDescent="0.25">
      <c r="A30" s="59"/>
      <c r="B30" s="34" t="s">
        <v>69</v>
      </c>
      <c r="C30" s="67">
        <f>'2кв'!E32</f>
        <v>2590.8000000000002</v>
      </c>
      <c r="D30" s="58"/>
    </row>
    <row r="31" spans="1:7" x14ac:dyDescent="0.25">
      <c r="A31" s="59"/>
      <c r="B31" s="11" t="s">
        <v>77</v>
      </c>
      <c r="C31" s="67">
        <f>'3кв'!E30</f>
        <v>25964</v>
      </c>
      <c r="D31" s="58"/>
    </row>
    <row r="32" spans="1:7" x14ac:dyDescent="0.25">
      <c r="A32" s="59"/>
      <c r="B32" s="66"/>
      <c r="C32" s="67"/>
      <c r="D32" s="58"/>
    </row>
    <row r="33" spans="1:5" x14ac:dyDescent="0.25">
      <c r="B33" s="68" t="s">
        <v>97</v>
      </c>
      <c r="C33" s="69">
        <f>SUM(C17:C26)</f>
        <v>1014983.2359999999</v>
      </c>
      <c r="D33" s="58"/>
      <c r="E33" s="54"/>
    </row>
    <row r="34" spans="1:5" x14ac:dyDescent="0.25">
      <c r="B34" s="68" t="s">
        <v>102</v>
      </c>
      <c r="C34" s="70">
        <f>C6+C15-C33</f>
        <v>-132844.02599999995</v>
      </c>
      <c r="D34" s="58"/>
    </row>
    <row r="35" spans="1:5" x14ac:dyDescent="0.25">
      <c r="B35" s="48"/>
      <c r="C35" s="48"/>
      <c r="D35" s="58"/>
    </row>
    <row r="36" spans="1:5" x14ac:dyDescent="0.25">
      <c r="B36" s="71" t="s">
        <v>98</v>
      </c>
      <c r="C36" s="71"/>
      <c r="D36" s="58"/>
    </row>
    <row r="37" spans="1:5" x14ac:dyDescent="0.25">
      <c r="B37" s="71" t="s">
        <v>113</v>
      </c>
      <c r="C37" s="74">
        <v>298006.44</v>
      </c>
      <c r="D37" s="58"/>
    </row>
    <row r="38" spans="1:5" x14ac:dyDescent="0.25">
      <c r="B38" s="72" t="s">
        <v>114</v>
      </c>
      <c r="C38" s="75">
        <v>352507.21</v>
      </c>
      <c r="D38" s="58"/>
    </row>
    <row r="39" spans="1:5" x14ac:dyDescent="0.25">
      <c r="B39" s="71" t="s">
        <v>99</v>
      </c>
      <c r="C39" s="74">
        <f>C38-C37</f>
        <v>54500.770000000019</v>
      </c>
      <c r="D39" s="58"/>
    </row>
    <row r="40" spans="1:5" x14ac:dyDescent="0.25">
      <c r="B40" s="48"/>
      <c r="C40" s="48"/>
      <c r="D40" s="58"/>
    </row>
    <row r="41" spans="1:5" x14ac:dyDescent="0.25">
      <c r="A41" s="43" t="s">
        <v>100</v>
      </c>
      <c r="B41" s="48" t="s">
        <v>115</v>
      </c>
      <c r="C41" s="48"/>
      <c r="D41" s="58"/>
    </row>
    <row r="42" spans="1:5" x14ac:dyDescent="0.25">
      <c r="B42" s="48" t="s">
        <v>116</v>
      </c>
      <c r="C42" s="48"/>
      <c r="D42" s="58"/>
    </row>
    <row r="43" spans="1:5" s="6" customFormat="1" x14ac:dyDescent="0.25">
      <c r="A43" s="43"/>
      <c r="B43" s="48" t="s">
        <v>117</v>
      </c>
      <c r="C43" s="48"/>
      <c r="D43" s="73"/>
    </row>
    <row r="44" spans="1:5" x14ac:dyDescent="0.25">
      <c r="B44" s="48" t="s">
        <v>101</v>
      </c>
      <c r="C44" s="48"/>
      <c r="D44" s="58"/>
    </row>
    <row r="45" spans="1:5" x14ac:dyDescent="0.25">
      <c r="B45" s="48"/>
      <c r="C45" s="48"/>
      <c r="D45" s="58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2026-03-06T07:00:43Z</dcterms:modified>
</cp:coreProperties>
</file>