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ЭтаКнига" defaultThemeVersion="124226"/>
  <bookViews>
    <workbookView xWindow="240" yWindow="105" windowWidth="14805" windowHeight="8010" activeTab="4"/>
  </bookViews>
  <sheets>
    <sheet name="1кв" sheetId="29" r:id="rId1"/>
    <sheet name="2кв" sheetId="30" r:id="rId2"/>
    <sheet name="3кв" sheetId="31" r:id="rId3"/>
    <sheet name="4кв" sheetId="32" r:id="rId4"/>
    <sheet name="отчет" sheetId="33" r:id="rId5"/>
  </sheets>
  <definedNames>
    <definedName name="_xlnm.Print_Area" localSheetId="0">'1кв'!$A$1:$E$54</definedName>
    <definedName name="_xlnm.Print_Area" localSheetId="1">'2кв'!$A$1:$E$52</definedName>
    <definedName name="_xlnm.Print_Area" localSheetId="2">'3кв'!$A$1:$E$55</definedName>
    <definedName name="_xlnm.Print_Area" localSheetId="3">'4кв'!$A$1:$E$54</definedName>
    <definedName name="_xlnm.Print_Area" localSheetId="4">отчет!$A$1:$C$44</definedName>
  </definedNames>
  <calcPr calcId="152511"/>
</workbook>
</file>

<file path=xl/calcChain.xml><?xml version="1.0" encoding="utf-8"?>
<calcChain xmlns="http://schemas.openxmlformats.org/spreadsheetml/2006/main">
  <c r="C26" i="33" l="1"/>
  <c r="C39" i="33" l="1"/>
  <c r="E33" i="31"/>
  <c r="C32" i="33"/>
  <c r="B51" i="32" l="1"/>
  <c r="E27" i="32"/>
  <c r="C21" i="33" s="1"/>
  <c r="E26" i="32"/>
  <c r="C20" i="33" s="1"/>
  <c r="E25" i="32"/>
  <c r="C19" i="33" s="1"/>
  <c r="E28" i="32"/>
  <c r="C22" i="33" s="1"/>
  <c r="E31" i="32"/>
  <c r="E30" i="32"/>
  <c r="C23" i="33" l="1"/>
  <c r="F27" i="32"/>
  <c r="C31" i="33"/>
  <c r="C30" i="33"/>
  <c r="C29" i="33"/>
  <c r="C28" i="33"/>
  <c r="C27" i="33"/>
  <c r="C24" i="33"/>
  <c r="C18" i="33"/>
  <c r="C12" i="33"/>
  <c r="C6" i="33"/>
  <c r="B52" i="32" l="1"/>
  <c r="C13" i="33" s="1"/>
  <c r="C14" i="33" s="1"/>
  <c r="F20" i="32"/>
  <c r="E23" i="32" s="1"/>
  <c r="C17" i="33" s="1"/>
  <c r="E22" i="32" l="1"/>
  <c r="B49" i="30"/>
  <c r="E32" i="32" l="1"/>
  <c r="B53" i="32" s="1"/>
  <c r="C16" i="33"/>
  <c r="C33" i="33" s="1"/>
  <c r="C34" i="33" s="1"/>
  <c r="E28" i="30"/>
  <c r="B53" i="31" l="1"/>
  <c r="F20" i="31"/>
  <c r="E22" i="31" s="1"/>
  <c r="B47" i="30"/>
  <c r="B50" i="30"/>
  <c r="F20" i="30"/>
  <c r="E22" i="30" s="1"/>
  <c r="E23" i="31" l="1"/>
  <c r="B54" i="31" s="1"/>
  <c r="E23" i="30"/>
  <c r="E30" i="30" s="1"/>
  <c r="B51" i="30" s="1"/>
  <c r="B52" i="30" s="1"/>
  <c r="B50" i="31" s="1"/>
  <c r="B54" i="29"/>
  <c r="E29" i="29"/>
  <c r="B55" i="31" l="1"/>
  <c r="B49" i="32" s="1"/>
  <c r="B54" i="32" s="1"/>
  <c r="D34" i="33" s="1"/>
  <c r="B52" i="29"/>
  <c r="F20" i="29"/>
  <c r="E22" i="29" s="1"/>
  <c r="E23" i="29" l="1"/>
  <c r="E32" i="29" s="1"/>
  <c r="B53" i="29" s="1"/>
</calcChain>
</file>

<file path=xl/sharedStrings.xml><?xml version="1.0" encoding="utf-8"?>
<sst xmlns="http://schemas.openxmlformats.org/spreadsheetml/2006/main" count="352" uniqueCount="121">
  <si>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</si>
  <si>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</si>
  <si>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</si>
  <si>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</si>
  <si>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</si>
  <si>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</si>
  <si>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</si>
  <si>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</si>
  <si>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</si>
  <si>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</si>
  <si>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</si>
  <si>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</si>
  <si>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</si>
  <si>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</si>
  <si>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</si>
  <si>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</si>
  <si>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</si>
  <si>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</si>
  <si>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</si>
  <si>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</si>
  <si>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</si>
  <si>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</si>
  <si>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</si>
  <si>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</si>
  <si>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г. Россошь, ул. Свердлова, д. 25</t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</si>
  <si>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>Ковалевой Ольги Ивановны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</si>
  <si>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№27,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№17 от 14.03.2015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</si>
  <si>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№18  от   01.04.2015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</si>
  <si>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№25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Свердлова</t>
    </r>
  </si>
  <si>
    <t>Стоимость материалов</t>
  </si>
  <si>
    <t>руб.</t>
  </si>
  <si>
    <t>Итого расходов:</t>
  </si>
  <si>
    <t>Заказчик - Собственники МКД, в лице председателя совета МКД Ковалевой О.И.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</si>
  <si>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</si>
  <si>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</si>
  <si>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в т.ч. Оплачено</t>
  </si>
  <si>
    <t xml:space="preserve">Итого остаток на конец квартала </t>
  </si>
  <si>
    <t xml:space="preserve">Расходы по содержанию и тек. Ремонту </t>
  </si>
  <si>
    <t>не жилые помещения</t>
  </si>
  <si>
    <t xml:space="preserve">Расходы по управлению МКД </t>
  </si>
  <si>
    <t>Остаток на начало квартала</t>
  </si>
  <si>
    <t>определена приложением № 9 к договору</t>
  </si>
  <si>
    <t>Услуги по содержанию многоквартирного дома</t>
  </si>
  <si>
    <t>холодная вода на СОИ</t>
  </si>
  <si>
    <t>электроэнергия на СОИ</t>
  </si>
  <si>
    <t>водоотведение на СОИ</t>
  </si>
  <si>
    <t>Дератизация, дезинсекция</t>
  </si>
  <si>
    <t>по заявке собственников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</si>
  <si>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</si>
  <si>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Исполнитель - ООО ЖКХ "Локомотив", в лице директора  Бовкун А.А.</t>
  </si>
  <si>
    <t>Общая площадь квартир - 3218,6</t>
  </si>
  <si>
    <t>гетманский</t>
  </si>
  <si>
    <t>Не жилые помещения - 290,5</t>
  </si>
  <si>
    <t>администр.</t>
  </si>
  <si>
    <t>за 1 квартал 2025 года</t>
  </si>
  <si>
    <t>31.03.2025 г.</t>
  </si>
  <si>
    <t>1 квартал</t>
  </si>
  <si>
    <t>Опиловка деревьев (кв.27)</t>
  </si>
  <si>
    <t>январь</t>
  </si>
  <si>
    <t>ч/ч</t>
  </si>
  <si>
    <t>Ремонт подьезда (смета)</t>
  </si>
  <si>
    <t>март</t>
  </si>
  <si>
    <t>Предъявлено населению 270682,96</t>
  </si>
  <si>
    <t xml:space="preserve">           2. Всего за период с "01" 01  2025 г. по "31" 03 2025 г. выполнено работ (оказано услуг) на общую сумму триста восемьдесят две тысячи сорок три  рубля  94 копейки.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</si>
  <si>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</si>
  <si>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</si>
  <si>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</si>
  <si>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</si>
  <si>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</si>
  <si>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</si>
  <si>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>Окраска МАФ на детской площадке (кв.27)</t>
  </si>
  <si>
    <t>июнь</t>
  </si>
  <si>
    <t xml:space="preserve">           2. Всего за период с "01" 04  2025 г. по "30" 06 2025 г. выполнено работ (оказано услуг) на общую сумму триста восемь тысяч четыреста пятьдесят рублей 76 копеек.</t>
  </si>
  <si>
    <t>Предъявлено населению 279278,88</t>
  </si>
  <si>
    <t>Окраска входных дверей, 4 шт (смета)</t>
  </si>
  <si>
    <t>Окраска и ремонт дверей подвала, 2 шт  (смета)</t>
  </si>
  <si>
    <t>Окраска цоколя  (смета)</t>
  </si>
  <si>
    <t>июль</t>
  </si>
  <si>
    <t>Поверка ОПУ ТЭ (ВКТ-7)</t>
  </si>
  <si>
    <t>сентябрь</t>
  </si>
  <si>
    <t>Предъявлено населению 302872,05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</si>
  <si>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</si>
  <si>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</si>
  <si>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</si>
  <si>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</si>
  <si>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Свердлова, д. 25</t>
  </si>
  <si>
    <t>Остаток на начало периода</t>
  </si>
  <si>
    <t xml:space="preserve">Доходы: </t>
  </si>
  <si>
    <t>в том числе: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</si>
  <si>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</si>
  <si>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</si>
  <si>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</si>
  <si>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</si>
  <si>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работы по договору, всего</t>
  </si>
  <si>
    <t>Итого расходов</t>
  </si>
  <si>
    <t>Справочно:</t>
  </si>
  <si>
    <t>Прирост (+) / уменьшение (-) задолженности за год</t>
  </si>
  <si>
    <t xml:space="preserve">Получил: </t>
  </si>
  <si>
    <t>_____________________________________________</t>
  </si>
  <si>
    <t>Остаток средств на 01.01.2026</t>
  </si>
  <si>
    <t>НА ЛИЦЕВОМ СЧЕТЕ  ЗА  период  с 01.01.2025г. по 31.12.2025 г.</t>
  </si>
  <si>
    <t>Замена запорной арматуры на отоплении (смета)</t>
  </si>
  <si>
    <t>Замена участка плети отопления в подвале (кв.64)</t>
  </si>
  <si>
    <t>Ремонт стояка отопления (кв. 50)</t>
  </si>
  <si>
    <t>октябрь</t>
  </si>
  <si>
    <t>ноябрь</t>
  </si>
  <si>
    <t>декабрь</t>
  </si>
  <si>
    <t xml:space="preserve">           2. Всего за период с "01" 10  2025 г. по "31" 12  2025 г. выполнено работ (оказано услуг) на общую сумму триста шестнадцатьтысяч сто семьдесят три рубля 73 копеек.</t>
  </si>
  <si>
    <t>Предъявлено населению 304027,84</t>
  </si>
  <si>
    <t>Начислено всего 1157151,27</t>
  </si>
  <si>
    <t>* холодная вода на СОИ - 27203,1</t>
  </si>
  <si>
    <t>* водоотведение на СОИ- 36736,13</t>
  </si>
  <si>
    <t>* электроэнергия на СОИ- 17104,06</t>
  </si>
  <si>
    <t>Оплачено за нежилые помещениям</t>
  </si>
  <si>
    <t>Непредвиденные работы 20ч/ч</t>
  </si>
  <si>
    <t xml:space="preserve">           2. Всего за период с "01" 07  2025 г. по "30" 09 2025 г. выполнено работ (оказано услуг) на общую сумму триста сорок четыре тысячи семьсот двадцать восемь рублей 57 копеек.</t>
  </si>
  <si>
    <t>Задолженность населения по оплате на 01.01.2025г.</t>
  </si>
  <si>
    <t>Задолженность населения по оплате на 01.01.2026г.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</si>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</sst>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[$-419]General"/>
    <numFmt numFmtId="165" formatCode="#,##0.00_ ;\-#,##0.00\ "/>
    <numFmt numFmtId="166" formatCode="#,##0.00\ _₽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3" fillId="0" borderId="0"/>
  </cellStyleXfs>
  <cellXfs count="9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43" fontId="4" fillId="0" borderId="0" xfId="1" applyFont="1"/>
    <xf numFmtId="0" fontId="12" fillId="0" borderId="0" xfId="0" applyFont="1"/>
    <xf numFmtId="43" fontId="4" fillId="0" borderId="0" xfId="0" applyNumberFormat="1" applyFont="1"/>
    <xf numFmtId="43" fontId="4" fillId="2" borderId="0" xfId="1" applyFont="1" applyFill="1"/>
    <xf numFmtId="0" fontId="5" fillId="0" borderId="0" xfId="0" applyFont="1" applyAlignment="1">
      <alignment horizontal="left" wrapText="1"/>
    </xf>
    <xf numFmtId="39" fontId="7" fillId="0" borderId="0" xfId="1" applyNumberFormat="1" applyFont="1"/>
    <xf numFmtId="165" fontId="7" fillId="0" borderId="0" xfId="1" applyNumberFormat="1" applyFont="1"/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14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0" fillId="0" borderId="1" xfId="0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0" fillId="0" borderId="1" xfId="0" applyFont="1" applyFill="1" applyBorder="1" applyAlignment="1">
      <alignment wrapText="1"/>
    </xf>
    <xf numFmtId="0" fontId="10" fillId="0" borderId="3" xfId="0" applyFont="1" applyBorder="1" applyAlignment="1">
      <alignment wrapText="1"/>
    </xf>
    <xf numFmtId="0" fontId="10" fillId="0" borderId="3" xfId="0" applyFont="1" applyFill="1" applyBorder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0" fillId="0" borderId="0" xfId="0" applyFont="1" applyBorder="1" applyAlignment="1">
      <alignment wrapText="1"/>
    </xf>
    <xf numFmtId="14" fontId="5" fillId="0" borderId="0" xfId="0" applyNumberFormat="1" applyFont="1" applyAlignment="1">
      <alignment horizontal="right" wrapText="1"/>
    </xf>
    <xf numFmtId="0" fontId="15" fillId="0" borderId="0" xfId="0" applyFont="1" applyAlignment="1"/>
    <xf numFmtId="0" fontId="3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5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/>
    </xf>
    <xf numFmtId="165" fontId="3" fillId="0" borderId="0" xfId="1" applyNumberFormat="1" applyFont="1" applyBorder="1"/>
    <xf numFmtId="43" fontId="3" fillId="0" borderId="0" xfId="0" applyNumberFormat="1" applyFont="1"/>
    <xf numFmtId="165" fontId="3" fillId="0" borderId="0" xfId="0" applyNumberFormat="1" applyFont="1"/>
    <xf numFmtId="0" fontId="3" fillId="0" borderId="0" xfId="0" applyFont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wrapText="1"/>
    </xf>
    <xf numFmtId="49" fontId="3" fillId="0" borderId="5" xfId="0" applyNumberFormat="1" applyFont="1" applyBorder="1" applyAlignment="1">
      <alignment vertical="center" wrapText="1"/>
    </xf>
    <xf numFmtId="43" fontId="3" fillId="0" borderId="1" xfId="1" applyFont="1" applyBorder="1" applyAlignment="1">
      <alignment horizontal="center"/>
    </xf>
    <xf numFmtId="0" fontId="16" fillId="0" borderId="1" xfId="0" applyFont="1" applyBorder="1" applyAlignment="1">
      <alignment wrapText="1"/>
    </xf>
    <xf numFmtId="43" fontId="3" fillId="2" borderId="1" xfId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/>
    </xf>
    <xf numFmtId="43" fontId="8" fillId="0" borderId="1" xfId="1" applyFont="1" applyBorder="1" applyAlignment="1">
      <alignment horizontal="center"/>
    </xf>
    <xf numFmtId="165" fontId="8" fillId="0" borderId="1" xfId="1" applyNumberFormat="1" applyFont="1" applyBorder="1" applyAlignment="1">
      <alignment horizontal="center"/>
    </xf>
    <xf numFmtId="4" fontId="4" fillId="0" borderId="0" xfId="0" applyNumberFormat="1" applyFont="1"/>
    <xf numFmtId="0" fontId="10" fillId="0" borderId="6" xfId="0" applyFont="1" applyBorder="1" applyAlignment="1">
      <alignment wrapText="1"/>
    </xf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wrapText="1"/>
    </xf>
    <xf numFmtId="0" fontId="3" fillId="0" borderId="0" xfId="0" applyFont="1" applyBorder="1" applyAlignment="1">
      <alignment horizontal="left"/>
    </xf>
    <xf numFmtId="4" fontId="3" fillId="0" borderId="0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4" fontId="3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left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view="pageBreakPreview" topLeftCell="A19" zoomScaleSheetLayoutView="100" workbookViewId="0">
      <selection activeCell="A30" sqref="A30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9.140625" style="2"/>
    <col min="7" max="7" width="14.85546875" style="2" bestFit="1" customWidth="1"/>
    <col min="8" max="8" width="11.5703125" style="2" customWidth="1"/>
    <col min="9" max="16384" width="9.140625" style="2"/>
  </cols>
  <sheetData>
    <row r="1" spans="1:5" ht="15.75" x14ac:dyDescent="0.25">
      <c r="A1" s="78" t="s">
        <v>11</v>
      </c>
      <c r="B1" s="78"/>
      <c r="C1" s="78"/>
      <c r="D1" s="78"/>
      <c r="E1" s="78"/>
    </row>
    <row r="2" spans="1:5" ht="28.5" customHeight="1" x14ac:dyDescent="0.25">
      <c r="A2" s="79" t="s">
        <v>12</v>
      </c>
      <c r="B2" s="80"/>
      <c r="C2" s="80"/>
      <c r="D2" s="80"/>
      <c r="E2" s="80"/>
    </row>
    <row r="3" spans="1:5" ht="13.5" customHeight="1" x14ac:dyDescent="0.25">
      <c r="A3" s="81" t="s">
        <v>54</v>
      </c>
      <c r="B3" s="81"/>
      <c r="C3" s="81"/>
      <c r="D3" s="81"/>
      <c r="E3" s="81"/>
    </row>
    <row r="4" spans="1:5" s="1" customFormat="1" ht="15.75" x14ac:dyDescent="0.25">
      <c r="A4" s="18" t="s">
        <v>13</v>
      </c>
      <c r="B4" s="4"/>
      <c r="C4" s="4"/>
      <c r="D4" s="22"/>
      <c r="E4" s="21" t="s">
        <v>55</v>
      </c>
    </row>
    <row r="5" spans="1:5" ht="15.75" customHeight="1" x14ac:dyDescent="0.25">
      <c r="A5" s="26"/>
      <c r="B5" s="4"/>
      <c r="C5" s="4"/>
      <c r="D5" s="4"/>
      <c r="E5" s="4"/>
    </row>
    <row r="6" spans="1:5" x14ac:dyDescent="0.25">
      <c r="A6" s="82" t="s">
        <v>0</v>
      </c>
      <c r="B6" s="82"/>
      <c r="C6" s="82"/>
      <c r="D6" s="82"/>
      <c r="E6" s="82"/>
    </row>
    <row r="7" spans="1:5" x14ac:dyDescent="0.25">
      <c r="A7" s="83" t="s">
        <v>24</v>
      </c>
      <c r="B7" s="83"/>
      <c r="C7" s="83"/>
      <c r="D7" s="83"/>
      <c r="E7" s="83"/>
    </row>
    <row r="8" spans="1:5" x14ac:dyDescent="0.25">
      <c r="A8" s="76" t="s">
        <v>1</v>
      </c>
      <c r="B8" s="76"/>
      <c r="C8" s="76"/>
      <c r="D8" s="76"/>
      <c r="E8" s="76"/>
    </row>
    <row r="9" spans="1:5" ht="18" customHeight="1" x14ac:dyDescent="0.25">
      <c r="A9" s="82" t="s">
        <v>25</v>
      </c>
      <c r="B9" s="82"/>
      <c r="C9" s="82"/>
      <c r="D9" s="82"/>
      <c r="E9" s="82"/>
    </row>
    <row r="10" spans="1:5" ht="27" customHeight="1" x14ac:dyDescent="0.25">
      <c r="A10" s="84" t="s">
        <v>14</v>
      </c>
      <c r="B10" s="85"/>
      <c r="C10" s="85"/>
      <c r="D10" s="85"/>
      <c r="E10" s="85"/>
    </row>
    <row r="11" spans="1:5" ht="32.25" customHeight="1" x14ac:dyDescent="0.25">
      <c r="A11" s="82" t="s">
        <v>26</v>
      </c>
      <c r="B11" s="82"/>
      <c r="C11" s="82"/>
      <c r="D11" s="82"/>
      <c r="E11" s="82"/>
    </row>
    <row r="12" spans="1:5" ht="16.5" customHeight="1" x14ac:dyDescent="0.25">
      <c r="A12" s="76" t="s">
        <v>15</v>
      </c>
      <c r="B12" s="77"/>
      <c r="C12" s="77"/>
      <c r="D12" s="77"/>
      <c r="E12" s="77"/>
    </row>
    <row r="13" spans="1:5" x14ac:dyDescent="0.25">
      <c r="A13" s="82" t="s">
        <v>22</v>
      </c>
      <c r="B13" s="82"/>
      <c r="C13" s="82"/>
      <c r="D13" s="82"/>
      <c r="E13" s="82"/>
    </row>
    <row r="14" spans="1:5" ht="14.25" customHeight="1" x14ac:dyDescent="0.25">
      <c r="A14" s="76" t="s">
        <v>2</v>
      </c>
      <c r="B14" s="77"/>
      <c r="C14" s="77"/>
      <c r="D14" s="77"/>
      <c r="E14" s="77"/>
    </row>
    <row r="15" spans="1:5" x14ac:dyDescent="0.25">
      <c r="A15" s="82" t="s">
        <v>48</v>
      </c>
      <c r="B15" s="82"/>
      <c r="C15" s="82"/>
      <c r="D15" s="82"/>
      <c r="E15" s="82"/>
    </row>
    <row r="16" spans="1:5" ht="15" customHeight="1" x14ac:dyDescent="0.25">
      <c r="A16" s="76" t="s">
        <v>16</v>
      </c>
      <c r="B16" s="77"/>
      <c r="C16" s="77"/>
      <c r="D16" s="77"/>
      <c r="E16" s="77"/>
    </row>
    <row r="17" spans="1:7" ht="31.5" customHeight="1" x14ac:dyDescent="0.25">
      <c r="A17" s="82" t="s">
        <v>17</v>
      </c>
      <c r="B17" s="82"/>
      <c r="C17" s="82"/>
      <c r="D17" s="82"/>
      <c r="E17" s="82"/>
    </row>
    <row r="18" spans="1:7" x14ac:dyDescent="0.25">
      <c r="A18" s="82" t="s">
        <v>27</v>
      </c>
      <c r="B18" s="82"/>
      <c r="C18" s="82"/>
      <c r="D18" s="82"/>
      <c r="E18" s="82"/>
    </row>
    <row r="19" spans="1:7" ht="35.25" customHeight="1" x14ac:dyDescent="0.25">
      <c r="A19" s="87" t="s">
        <v>28</v>
      </c>
      <c r="B19" s="87"/>
      <c r="C19" s="87"/>
      <c r="D19" s="87"/>
      <c r="E19" s="87"/>
    </row>
    <row r="20" spans="1:7" ht="14.25" customHeight="1" x14ac:dyDescent="0.25">
      <c r="A20" s="87"/>
      <c r="B20" s="87"/>
      <c r="C20" s="87"/>
      <c r="D20" s="87"/>
      <c r="E20" s="87"/>
      <c r="F20" s="2">
        <f>290.5+3218.6</f>
        <v>3509.1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6" t="s">
        <v>42</v>
      </c>
      <c r="B22" s="8" t="s">
        <v>41</v>
      </c>
      <c r="C22" s="3" t="s">
        <v>4</v>
      </c>
      <c r="D22" s="3">
        <v>18.309999999999999</v>
      </c>
      <c r="E22" s="7">
        <f>D22*F20*G20</f>
        <v>192754.86299999998</v>
      </c>
    </row>
    <row r="23" spans="1:7" x14ac:dyDescent="0.25">
      <c r="A23" s="6" t="s">
        <v>39</v>
      </c>
      <c r="B23" s="8" t="s">
        <v>23</v>
      </c>
      <c r="C23" s="3" t="s">
        <v>4</v>
      </c>
      <c r="D23" s="3">
        <v>6.51</v>
      </c>
      <c r="E23" s="7">
        <f>D23*F20*G20</f>
        <v>68532.722999999998</v>
      </c>
      <c r="G23" s="16"/>
    </row>
    <row r="24" spans="1:7" ht="25.5" x14ac:dyDescent="0.25">
      <c r="A24" s="6" t="s">
        <v>46</v>
      </c>
      <c r="B24" s="8" t="s">
        <v>47</v>
      </c>
      <c r="C24" s="3" t="s">
        <v>30</v>
      </c>
      <c r="D24" s="3"/>
      <c r="E24" s="7"/>
      <c r="G24" s="16"/>
    </row>
    <row r="25" spans="1:7" x14ac:dyDescent="0.25">
      <c r="A25" s="6" t="s">
        <v>45</v>
      </c>
      <c r="B25" s="8" t="s">
        <v>56</v>
      </c>
      <c r="C25" s="3" t="s">
        <v>30</v>
      </c>
      <c r="D25" s="3"/>
      <c r="E25" s="7">
        <v>7605.14</v>
      </c>
      <c r="G25" s="16"/>
    </row>
    <row r="26" spans="1:7" x14ac:dyDescent="0.25">
      <c r="A26" s="6" t="s">
        <v>43</v>
      </c>
      <c r="B26" s="8" t="s">
        <v>56</v>
      </c>
      <c r="C26" s="3" t="s">
        <v>30</v>
      </c>
      <c r="D26" s="3"/>
      <c r="E26" s="7">
        <v>5829.99</v>
      </c>
      <c r="G26" s="16"/>
    </row>
    <row r="27" spans="1:7" x14ac:dyDescent="0.25">
      <c r="A27" s="6" t="s">
        <v>44</v>
      </c>
      <c r="B27" s="8" t="s">
        <v>56</v>
      </c>
      <c r="C27" s="3" t="s">
        <v>30</v>
      </c>
      <c r="D27" s="3"/>
      <c r="E27" s="7">
        <v>5296.35</v>
      </c>
      <c r="G27" s="16"/>
    </row>
    <row r="28" spans="1:7" x14ac:dyDescent="0.25">
      <c r="A28" s="6" t="s">
        <v>29</v>
      </c>
      <c r="B28" s="8" t="s">
        <v>56</v>
      </c>
      <c r="C28" s="3" t="s">
        <v>30</v>
      </c>
      <c r="D28" s="3"/>
      <c r="E28" s="7">
        <v>9426.4</v>
      </c>
      <c r="G28" s="16"/>
    </row>
    <row r="29" spans="1:7" x14ac:dyDescent="0.25">
      <c r="A29" s="31" t="s">
        <v>57</v>
      </c>
      <c r="B29" s="8" t="s">
        <v>58</v>
      </c>
      <c r="C29" s="3" t="s">
        <v>59</v>
      </c>
      <c r="D29" s="3">
        <v>8</v>
      </c>
      <c r="E29" s="7">
        <f>D29*333.76</f>
        <v>2670.08</v>
      </c>
      <c r="G29" s="16"/>
    </row>
    <row r="30" spans="1:7" x14ac:dyDescent="0.25">
      <c r="A30" s="32" t="s">
        <v>60</v>
      </c>
      <c r="B30" s="8" t="s">
        <v>61</v>
      </c>
      <c r="C30" s="3" t="s">
        <v>30</v>
      </c>
      <c r="D30" s="3"/>
      <c r="E30" s="7">
        <v>89928.39</v>
      </c>
      <c r="G30" s="16"/>
    </row>
    <row r="31" spans="1:7" x14ac:dyDescent="0.25">
      <c r="A31" s="27"/>
      <c r="B31" s="8"/>
      <c r="C31" s="3"/>
      <c r="D31" s="3"/>
      <c r="E31" s="7"/>
      <c r="G31" s="16"/>
    </row>
    <row r="32" spans="1:7" s="13" customFormat="1" ht="14.25" x14ac:dyDescent="0.2">
      <c r="A32" s="9" t="s">
        <v>31</v>
      </c>
      <c r="B32" s="10"/>
      <c r="C32" s="11"/>
      <c r="D32" s="11"/>
      <c r="E32" s="12">
        <f>SUM(E22:E31)</f>
        <v>382043.93599999999</v>
      </c>
    </row>
    <row r="34" spans="1:5" ht="33" customHeight="1" x14ac:dyDescent="0.25">
      <c r="A34" s="88" t="s">
        <v>63</v>
      </c>
      <c r="B34" s="88"/>
      <c r="C34" s="88"/>
      <c r="D34" s="88"/>
      <c r="E34" s="88"/>
    </row>
    <row r="35" spans="1:5" ht="31.5" customHeight="1" x14ac:dyDescent="0.25">
      <c r="A35" s="82" t="s">
        <v>21</v>
      </c>
      <c r="B35" s="82"/>
      <c r="C35" s="82"/>
      <c r="D35" s="82"/>
      <c r="E35" s="82"/>
    </row>
    <row r="36" spans="1:5" x14ac:dyDescent="0.25">
      <c r="A36" s="82" t="s">
        <v>20</v>
      </c>
      <c r="B36" s="82"/>
      <c r="C36" s="82"/>
      <c r="D36" s="82"/>
      <c r="E36" s="82"/>
    </row>
    <row r="37" spans="1:5" ht="33" customHeight="1" x14ac:dyDescent="0.25">
      <c r="A37" s="82" t="s">
        <v>33</v>
      </c>
      <c r="B37" s="82"/>
      <c r="C37" s="82"/>
      <c r="D37" s="82"/>
      <c r="E37" s="82"/>
    </row>
    <row r="38" spans="1:5" ht="9.75" customHeight="1" x14ac:dyDescent="0.25">
      <c r="A38" s="82" t="s">
        <v>18</v>
      </c>
      <c r="B38" s="82"/>
      <c r="C38" s="82"/>
      <c r="D38" s="82"/>
      <c r="E38" s="82"/>
    </row>
    <row r="39" spans="1:5" x14ac:dyDescent="0.25">
      <c r="A39" s="86" t="s">
        <v>5</v>
      </c>
      <c r="B39" s="86"/>
      <c r="C39" s="86"/>
      <c r="D39" s="86"/>
      <c r="E39" s="86"/>
    </row>
    <row r="40" spans="1:5" ht="9" customHeight="1" x14ac:dyDescent="0.25">
      <c r="A40" s="82" t="s">
        <v>18</v>
      </c>
      <c r="B40" s="82"/>
      <c r="C40" s="82"/>
      <c r="D40" s="82"/>
      <c r="E40" s="82"/>
    </row>
    <row r="41" spans="1:5" x14ac:dyDescent="0.25">
      <c r="A41" s="89" t="s">
        <v>49</v>
      </c>
      <c r="B41" s="89"/>
      <c r="C41" s="89"/>
      <c r="D41" s="89"/>
      <c r="E41" s="89"/>
    </row>
    <row r="42" spans="1:5" x14ac:dyDescent="0.25">
      <c r="B42" s="90" t="s">
        <v>19</v>
      </c>
      <c r="C42" s="90"/>
      <c r="D42" s="90"/>
      <c r="E42" s="5" t="s">
        <v>6</v>
      </c>
    </row>
    <row r="43" spans="1:5" x14ac:dyDescent="0.25">
      <c r="A43" s="25"/>
      <c r="B43" s="25"/>
      <c r="C43" s="25"/>
      <c r="D43" s="25"/>
      <c r="E43" s="25"/>
    </row>
    <row r="44" spans="1:5" x14ac:dyDescent="0.25">
      <c r="A44" s="89" t="s">
        <v>32</v>
      </c>
      <c r="B44" s="89"/>
      <c r="C44" s="89"/>
      <c r="D44" s="89"/>
      <c r="E44" s="89"/>
    </row>
    <row r="45" spans="1:5" x14ac:dyDescent="0.25">
      <c r="B45" s="90" t="s">
        <v>19</v>
      </c>
      <c r="C45" s="90"/>
      <c r="D45" s="90"/>
      <c r="E45" s="5" t="s">
        <v>6</v>
      </c>
    </row>
    <row r="46" spans="1:5" x14ac:dyDescent="0.25">
      <c r="A46" s="23" t="s">
        <v>50</v>
      </c>
    </row>
    <row r="47" spans="1:5" x14ac:dyDescent="0.25">
      <c r="A47" s="23" t="s">
        <v>52</v>
      </c>
    </row>
    <row r="48" spans="1:5" x14ac:dyDescent="0.25">
      <c r="A48" s="13" t="s">
        <v>34</v>
      </c>
    </row>
    <row r="49" spans="1:7" x14ac:dyDescent="0.25">
      <c r="A49" s="13" t="s">
        <v>40</v>
      </c>
      <c r="B49" s="20">
        <v>44537.08</v>
      </c>
    </row>
    <row r="50" spans="1:7" ht="30" x14ac:dyDescent="0.25">
      <c r="A50" s="24" t="s">
        <v>62</v>
      </c>
      <c r="B50" s="14"/>
    </row>
    <row r="51" spans="1:7" x14ac:dyDescent="0.25">
      <c r="A51" s="2" t="s">
        <v>35</v>
      </c>
      <c r="B51" s="14">
        <v>302480.99</v>
      </c>
      <c r="F51" s="2">
        <v>3502.83</v>
      </c>
      <c r="G51" s="2" t="s">
        <v>53</v>
      </c>
    </row>
    <row r="52" spans="1:7" x14ac:dyDescent="0.25">
      <c r="A52" s="2" t="s">
        <v>38</v>
      </c>
      <c r="B52" s="17">
        <f>F52+F51</f>
        <v>14590.89</v>
      </c>
      <c r="F52" s="2">
        <v>11088.06</v>
      </c>
      <c r="G52" s="2" t="s">
        <v>51</v>
      </c>
    </row>
    <row r="53" spans="1:7" ht="30" x14ac:dyDescent="0.25">
      <c r="A53" s="24" t="s">
        <v>37</v>
      </c>
      <c r="B53" s="14">
        <f>E32</f>
        <v>382043.93599999999</v>
      </c>
    </row>
    <row r="54" spans="1:7" x14ac:dyDescent="0.25">
      <c r="A54" s="15" t="s">
        <v>36</v>
      </c>
      <c r="B54" s="19">
        <f>B49+B51+B52-B53</f>
        <v>-20434.975999999966</v>
      </c>
    </row>
    <row r="56" spans="1:7" x14ac:dyDescent="0.25">
      <c r="B56" s="16">
        <v>44537.08</v>
      </c>
    </row>
  </sheetData>
  <mergeCells count="29">
    <mergeCell ref="A40:E40"/>
    <mergeCell ref="A41:E41"/>
    <mergeCell ref="B42:D42"/>
    <mergeCell ref="A44:E44"/>
    <mergeCell ref="B45:D45"/>
    <mergeCell ref="A39:E39"/>
    <mergeCell ref="A15:E15"/>
    <mergeCell ref="A16:E16"/>
    <mergeCell ref="A17:E17"/>
    <mergeCell ref="A18:E18"/>
    <mergeCell ref="A19:E19"/>
    <mergeCell ref="A20:E20"/>
    <mergeCell ref="A34:E34"/>
    <mergeCell ref="A35:E35"/>
    <mergeCell ref="A36:E36"/>
    <mergeCell ref="A37:E37"/>
    <mergeCell ref="A38:E38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11811023622047245" right="0.11811023622047245" top="0.5511811023622047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view="pageBreakPreview" topLeftCell="A22" zoomScaleSheetLayoutView="100" workbookViewId="0">
      <selection activeCell="A29" sqref="A29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1.140625" style="2" bestFit="1" customWidth="1"/>
    <col min="7" max="7" width="14.85546875" style="2" bestFit="1" customWidth="1"/>
    <col min="8" max="8" width="11.5703125" style="2" customWidth="1"/>
    <col min="9" max="16384" width="9.140625" style="2"/>
  </cols>
  <sheetData>
    <row r="1" spans="1:5" ht="15.75" x14ac:dyDescent="0.25">
      <c r="A1" s="78" t="s">
        <v>11</v>
      </c>
      <c r="B1" s="78"/>
      <c r="C1" s="78"/>
      <c r="D1" s="78"/>
      <c r="E1" s="78"/>
    </row>
    <row r="2" spans="1:5" ht="28.5" customHeight="1" x14ac:dyDescent="0.25">
      <c r="A2" s="79" t="s">
        <v>12</v>
      </c>
      <c r="B2" s="80"/>
      <c r="C2" s="80"/>
      <c r="D2" s="80"/>
      <c r="E2" s="80"/>
    </row>
    <row r="3" spans="1:5" ht="13.5" customHeight="1" x14ac:dyDescent="0.25">
      <c r="A3" s="81" t="s">
        <v>64</v>
      </c>
      <c r="B3" s="81"/>
      <c r="C3" s="81"/>
      <c r="D3" s="81"/>
      <c r="E3" s="81"/>
    </row>
    <row r="4" spans="1:5" s="1" customFormat="1" ht="15.75" x14ac:dyDescent="0.25">
      <c r="A4" s="18" t="s">
        <v>13</v>
      </c>
      <c r="B4" s="4"/>
      <c r="C4" s="4"/>
      <c r="D4" s="22"/>
      <c r="E4" s="21" t="s">
        <v>65</v>
      </c>
    </row>
    <row r="5" spans="1:5" ht="15.75" customHeight="1" x14ac:dyDescent="0.25">
      <c r="A5" s="29"/>
      <c r="B5" s="4"/>
      <c r="C5" s="4"/>
      <c r="D5" s="4"/>
      <c r="E5" s="4"/>
    </row>
    <row r="6" spans="1:5" x14ac:dyDescent="0.25">
      <c r="A6" s="82" t="s">
        <v>0</v>
      </c>
      <c r="B6" s="82"/>
      <c r="C6" s="82"/>
      <c r="D6" s="82"/>
      <c r="E6" s="82"/>
    </row>
    <row r="7" spans="1:5" x14ac:dyDescent="0.25">
      <c r="A7" s="83" t="s">
        <v>24</v>
      </c>
      <c r="B7" s="83"/>
      <c r="C7" s="83"/>
      <c r="D7" s="83"/>
      <c r="E7" s="83"/>
    </row>
    <row r="8" spans="1:5" x14ac:dyDescent="0.25">
      <c r="A8" s="76" t="s">
        <v>1</v>
      </c>
      <c r="B8" s="76"/>
      <c r="C8" s="76"/>
      <c r="D8" s="76"/>
      <c r="E8" s="76"/>
    </row>
    <row r="9" spans="1:5" ht="18" customHeight="1" x14ac:dyDescent="0.25">
      <c r="A9" s="82" t="s">
        <v>25</v>
      </c>
      <c r="B9" s="82"/>
      <c r="C9" s="82"/>
      <c r="D9" s="82"/>
      <c r="E9" s="82"/>
    </row>
    <row r="10" spans="1:5" ht="27" customHeight="1" x14ac:dyDescent="0.25">
      <c r="A10" s="84" t="s">
        <v>14</v>
      </c>
      <c r="B10" s="85"/>
      <c r="C10" s="85"/>
      <c r="D10" s="85"/>
      <c r="E10" s="85"/>
    </row>
    <row r="11" spans="1:5" ht="32.25" customHeight="1" x14ac:dyDescent="0.25">
      <c r="A11" s="82" t="s">
        <v>26</v>
      </c>
      <c r="B11" s="82"/>
      <c r="C11" s="82"/>
      <c r="D11" s="82"/>
      <c r="E11" s="82"/>
    </row>
    <row r="12" spans="1:5" ht="16.5" customHeight="1" x14ac:dyDescent="0.25">
      <c r="A12" s="76" t="s">
        <v>15</v>
      </c>
      <c r="B12" s="77"/>
      <c r="C12" s="77"/>
      <c r="D12" s="77"/>
      <c r="E12" s="77"/>
    </row>
    <row r="13" spans="1:5" x14ac:dyDescent="0.25">
      <c r="A13" s="82" t="s">
        <v>22</v>
      </c>
      <c r="B13" s="82"/>
      <c r="C13" s="82"/>
      <c r="D13" s="82"/>
      <c r="E13" s="82"/>
    </row>
    <row r="14" spans="1:5" ht="14.25" customHeight="1" x14ac:dyDescent="0.25">
      <c r="A14" s="76" t="s">
        <v>2</v>
      </c>
      <c r="B14" s="77"/>
      <c r="C14" s="77"/>
      <c r="D14" s="77"/>
      <c r="E14" s="77"/>
    </row>
    <row r="15" spans="1:5" x14ac:dyDescent="0.25">
      <c r="A15" s="82" t="s">
        <v>48</v>
      </c>
      <c r="B15" s="82"/>
      <c r="C15" s="82"/>
      <c r="D15" s="82"/>
      <c r="E15" s="82"/>
    </row>
    <row r="16" spans="1:5" ht="15" customHeight="1" x14ac:dyDescent="0.25">
      <c r="A16" s="76" t="s">
        <v>16</v>
      </c>
      <c r="B16" s="77"/>
      <c r="C16" s="77"/>
      <c r="D16" s="77"/>
      <c r="E16" s="77"/>
    </row>
    <row r="17" spans="1:7" ht="31.5" customHeight="1" x14ac:dyDescent="0.25">
      <c r="A17" s="82" t="s">
        <v>17</v>
      </c>
      <c r="B17" s="82"/>
      <c r="C17" s="82"/>
      <c r="D17" s="82"/>
      <c r="E17" s="82"/>
    </row>
    <row r="18" spans="1:7" x14ac:dyDescent="0.25">
      <c r="A18" s="82" t="s">
        <v>27</v>
      </c>
      <c r="B18" s="82"/>
      <c r="C18" s="82"/>
      <c r="D18" s="82"/>
      <c r="E18" s="82"/>
    </row>
    <row r="19" spans="1:7" ht="35.25" customHeight="1" x14ac:dyDescent="0.25">
      <c r="A19" s="87" t="s">
        <v>28</v>
      </c>
      <c r="B19" s="87"/>
      <c r="C19" s="87"/>
      <c r="D19" s="87"/>
      <c r="E19" s="87"/>
    </row>
    <row r="20" spans="1:7" ht="14.25" customHeight="1" x14ac:dyDescent="0.25">
      <c r="A20" s="87"/>
      <c r="B20" s="87"/>
      <c r="C20" s="87"/>
      <c r="D20" s="87"/>
      <c r="E20" s="87"/>
      <c r="F20" s="2">
        <f>290.5+3218.6</f>
        <v>3509.1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6" t="s">
        <v>42</v>
      </c>
      <c r="B22" s="8" t="s">
        <v>41</v>
      </c>
      <c r="C22" s="3" t="s">
        <v>4</v>
      </c>
      <c r="D22" s="3">
        <v>18.309999999999999</v>
      </c>
      <c r="E22" s="7">
        <f>D22*F20*G20</f>
        <v>192754.86299999998</v>
      </c>
    </row>
    <row r="23" spans="1:7" x14ac:dyDescent="0.25">
      <c r="A23" s="6" t="s">
        <v>39</v>
      </c>
      <c r="B23" s="8" t="s">
        <v>23</v>
      </c>
      <c r="C23" s="3" t="s">
        <v>4</v>
      </c>
      <c r="D23" s="3">
        <v>6.51</v>
      </c>
      <c r="E23" s="7">
        <f>D23*F20*G20</f>
        <v>68532.722999999998</v>
      </c>
      <c r="G23" s="16"/>
    </row>
    <row r="24" spans="1:7" ht="25.5" x14ac:dyDescent="0.25">
      <c r="A24" s="6" t="s">
        <v>46</v>
      </c>
      <c r="B24" s="8" t="s">
        <v>47</v>
      </c>
      <c r="C24" s="3" t="s">
        <v>30</v>
      </c>
      <c r="D24" s="3"/>
      <c r="E24" s="7"/>
      <c r="G24" s="16"/>
    </row>
    <row r="25" spans="1:7" x14ac:dyDescent="0.25">
      <c r="A25" s="6" t="s">
        <v>45</v>
      </c>
      <c r="B25" s="8" t="s">
        <v>66</v>
      </c>
      <c r="C25" s="3" t="s">
        <v>30</v>
      </c>
      <c r="D25" s="3"/>
      <c r="E25" s="7">
        <v>12617.92</v>
      </c>
      <c r="G25" s="16"/>
    </row>
    <row r="26" spans="1:7" x14ac:dyDescent="0.25">
      <c r="A26" s="6" t="s">
        <v>43</v>
      </c>
      <c r="B26" s="8" t="s">
        <v>66</v>
      </c>
      <c r="C26" s="3" t="s">
        <v>30</v>
      </c>
      <c r="D26" s="3"/>
      <c r="E26" s="7">
        <v>9672.74</v>
      </c>
      <c r="G26" s="16"/>
    </row>
    <row r="27" spans="1:7" x14ac:dyDescent="0.25">
      <c r="A27" s="6" t="s">
        <v>44</v>
      </c>
      <c r="B27" s="8" t="s">
        <v>66</v>
      </c>
      <c r="C27" s="3" t="s">
        <v>30</v>
      </c>
      <c r="D27" s="3"/>
      <c r="E27" s="7">
        <v>3557.25</v>
      </c>
      <c r="G27" s="16"/>
    </row>
    <row r="28" spans="1:7" x14ac:dyDescent="0.25">
      <c r="A28" s="6" t="s">
        <v>29</v>
      </c>
      <c r="B28" s="8" t="s">
        <v>66</v>
      </c>
      <c r="C28" s="3" t="s">
        <v>30</v>
      </c>
      <c r="D28" s="3"/>
      <c r="E28" s="7">
        <f>77+67+1290+290</f>
        <v>1724</v>
      </c>
      <c r="G28" s="16"/>
    </row>
    <row r="29" spans="1:7" ht="30" x14ac:dyDescent="0.25">
      <c r="A29" s="33" t="s">
        <v>70</v>
      </c>
      <c r="B29" s="8" t="s">
        <v>71</v>
      </c>
      <c r="C29" s="3" t="s">
        <v>30</v>
      </c>
      <c r="D29" s="3"/>
      <c r="E29" s="7">
        <v>19591.259999999998</v>
      </c>
      <c r="G29" s="16"/>
    </row>
    <row r="30" spans="1:7" s="13" customFormat="1" ht="14.25" x14ac:dyDescent="0.2">
      <c r="A30" s="9" t="s">
        <v>31</v>
      </c>
      <c r="B30" s="10"/>
      <c r="C30" s="11"/>
      <c r="D30" s="11"/>
      <c r="E30" s="12">
        <f>SUM(E22:E29)</f>
        <v>308450.75599999999</v>
      </c>
    </row>
    <row r="32" spans="1:7" ht="33" customHeight="1" x14ac:dyDescent="0.25">
      <c r="A32" s="88" t="s">
        <v>72</v>
      </c>
      <c r="B32" s="88"/>
      <c r="C32" s="88"/>
      <c r="D32" s="88"/>
      <c r="E32" s="88"/>
    </row>
    <row r="33" spans="1:5" ht="31.5" customHeight="1" x14ac:dyDescent="0.25">
      <c r="A33" s="82" t="s">
        <v>21</v>
      </c>
      <c r="B33" s="82"/>
      <c r="C33" s="82"/>
      <c r="D33" s="82"/>
      <c r="E33" s="82"/>
    </row>
    <row r="34" spans="1:5" x14ac:dyDescent="0.25">
      <c r="A34" s="82" t="s">
        <v>20</v>
      </c>
      <c r="B34" s="82"/>
      <c r="C34" s="82"/>
      <c r="D34" s="82"/>
      <c r="E34" s="82"/>
    </row>
    <row r="35" spans="1:5" ht="33" customHeight="1" x14ac:dyDescent="0.25">
      <c r="A35" s="82" t="s">
        <v>33</v>
      </c>
      <c r="B35" s="82"/>
      <c r="C35" s="82"/>
      <c r="D35" s="82"/>
      <c r="E35" s="82"/>
    </row>
    <row r="36" spans="1:5" ht="9.75" customHeight="1" x14ac:dyDescent="0.25">
      <c r="A36" s="82" t="s">
        <v>18</v>
      </c>
      <c r="B36" s="82"/>
      <c r="C36" s="82"/>
      <c r="D36" s="82"/>
      <c r="E36" s="82"/>
    </row>
    <row r="37" spans="1:5" x14ac:dyDescent="0.25">
      <c r="A37" s="86" t="s">
        <v>5</v>
      </c>
      <c r="B37" s="86"/>
      <c r="C37" s="86"/>
      <c r="D37" s="86"/>
      <c r="E37" s="86"/>
    </row>
    <row r="38" spans="1:5" ht="9" customHeight="1" x14ac:dyDescent="0.25">
      <c r="A38" s="82" t="s">
        <v>18</v>
      </c>
      <c r="B38" s="82"/>
      <c r="C38" s="82"/>
      <c r="D38" s="82"/>
      <c r="E38" s="82"/>
    </row>
    <row r="39" spans="1:5" x14ac:dyDescent="0.25">
      <c r="A39" s="89" t="s">
        <v>49</v>
      </c>
      <c r="B39" s="89"/>
      <c r="C39" s="89"/>
      <c r="D39" s="89"/>
      <c r="E39" s="89"/>
    </row>
    <row r="40" spans="1:5" x14ac:dyDescent="0.25">
      <c r="B40" s="90" t="s">
        <v>19</v>
      </c>
      <c r="C40" s="90"/>
      <c r="D40" s="90"/>
      <c r="E40" s="5" t="s">
        <v>6</v>
      </c>
    </row>
    <row r="41" spans="1:5" x14ac:dyDescent="0.25">
      <c r="A41" s="28"/>
      <c r="B41" s="28"/>
      <c r="C41" s="28"/>
      <c r="D41" s="28"/>
      <c r="E41" s="28"/>
    </row>
    <row r="42" spans="1:5" x14ac:dyDescent="0.25">
      <c r="A42" s="89" t="s">
        <v>32</v>
      </c>
      <c r="B42" s="89"/>
      <c r="C42" s="89"/>
      <c r="D42" s="89"/>
      <c r="E42" s="89"/>
    </row>
    <row r="43" spans="1:5" x14ac:dyDescent="0.25">
      <c r="B43" s="90" t="s">
        <v>19</v>
      </c>
      <c r="C43" s="90"/>
      <c r="D43" s="90"/>
      <c r="E43" s="5" t="s">
        <v>6</v>
      </c>
    </row>
    <row r="44" spans="1:5" x14ac:dyDescent="0.25">
      <c r="A44" s="23" t="s">
        <v>50</v>
      </c>
    </row>
    <row r="45" spans="1:5" x14ac:dyDescent="0.25">
      <c r="A45" s="23" t="s">
        <v>52</v>
      </c>
    </row>
    <row r="46" spans="1:5" x14ac:dyDescent="0.25">
      <c r="A46" s="13" t="s">
        <v>34</v>
      </c>
    </row>
    <row r="47" spans="1:5" x14ac:dyDescent="0.25">
      <c r="A47" s="13" t="s">
        <v>40</v>
      </c>
      <c r="B47" s="20">
        <f>'1кв'!B54</f>
        <v>-20434.975999999966</v>
      </c>
    </row>
    <row r="48" spans="1:5" ht="30" x14ac:dyDescent="0.25">
      <c r="A48" s="30" t="s">
        <v>73</v>
      </c>
      <c r="B48" s="14"/>
    </row>
    <row r="49" spans="1:7" x14ac:dyDescent="0.25">
      <c r="A49" s="2" t="s">
        <v>35</v>
      </c>
      <c r="B49" s="14">
        <f>266332.23-88.72</f>
        <v>266243.51</v>
      </c>
      <c r="F49" s="16">
        <v>3502.83</v>
      </c>
      <c r="G49" s="2" t="s">
        <v>53</v>
      </c>
    </row>
    <row r="50" spans="1:7" x14ac:dyDescent="0.25">
      <c r="A50" s="2" t="s">
        <v>38</v>
      </c>
      <c r="B50" s="17">
        <f>F50+F49</f>
        <v>15497.12</v>
      </c>
      <c r="F50" s="2">
        <v>11994.29</v>
      </c>
      <c r="G50" s="2" t="s">
        <v>51</v>
      </c>
    </row>
    <row r="51" spans="1:7" ht="30" x14ac:dyDescent="0.25">
      <c r="A51" s="30" t="s">
        <v>37</v>
      </c>
      <c r="B51" s="14">
        <f>E30</f>
        <v>308450.75599999999</v>
      </c>
    </row>
    <row r="52" spans="1:7" x14ac:dyDescent="0.25">
      <c r="A52" s="15" t="s">
        <v>36</v>
      </c>
      <c r="B52" s="19">
        <f>B47+B49+B50-B51</f>
        <v>-47145.101999999955</v>
      </c>
    </row>
    <row r="54" spans="1:7" x14ac:dyDescent="0.25">
      <c r="B54" s="16"/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7:E37"/>
    <mergeCell ref="A15:E15"/>
    <mergeCell ref="A16:E16"/>
    <mergeCell ref="A17:E17"/>
    <mergeCell ref="A18:E18"/>
    <mergeCell ref="A19:E19"/>
    <mergeCell ref="A20:E20"/>
    <mergeCell ref="A32:E32"/>
    <mergeCell ref="A33:E33"/>
    <mergeCell ref="A34:E34"/>
    <mergeCell ref="A35:E35"/>
    <mergeCell ref="A36:E36"/>
    <mergeCell ref="A38:E38"/>
    <mergeCell ref="A39:E39"/>
    <mergeCell ref="B40:D40"/>
    <mergeCell ref="A42:E42"/>
    <mergeCell ref="B43:D43"/>
  </mergeCells>
  <printOptions horizontalCentered="1"/>
  <pageMargins left="0.11811023622047245" right="0.11811023622047245" top="0.55118110236220474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view="pageBreakPreview" topLeftCell="A37" zoomScaleSheetLayoutView="100" workbookViewId="0">
      <selection activeCell="A36" sqref="A36:E36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9.140625" style="2"/>
    <col min="7" max="7" width="14.85546875" style="2" bestFit="1" customWidth="1"/>
    <col min="8" max="8" width="11.5703125" style="2" customWidth="1"/>
    <col min="9" max="16384" width="9.140625" style="2"/>
  </cols>
  <sheetData>
    <row r="1" spans="1:5" ht="15.75" x14ac:dyDescent="0.25">
      <c r="A1" s="78" t="s">
        <v>11</v>
      </c>
      <c r="B1" s="78"/>
      <c r="C1" s="78"/>
      <c r="D1" s="78"/>
      <c r="E1" s="78"/>
    </row>
    <row r="2" spans="1:5" ht="28.5" customHeight="1" x14ac:dyDescent="0.25">
      <c r="A2" s="79" t="s">
        <v>12</v>
      </c>
      <c r="B2" s="80"/>
      <c r="C2" s="80"/>
      <c r="D2" s="80"/>
      <c r="E2" s="80"/>
    </row>
    <row r="3" spans="1:5" ht="13.5" customHeight="1" x14ac:dyDescent="0.25">
      <c r="A3" s="81" t="s">
        <v>67</v>
      </c>
      <c r="B3" s="81"/>
      <c r="C3" s="81"/>
      <c r="D3" s="81"/>
      <c r="E3" s="81"/>
    </row>
    <row r="4" spans="1:5" s="1" customFormat="1" ht="15.75" x14ac:dyDescent="0.25">
      <c r="A4" s="18" t="s">
        <v>13</v>
      </c>
      <c r="B4" s="4"/>
      <c r="C4" s="4"/>
      <c r="D4" s="22"/>
      <c r="E4" s="21" t="s">
        <v>68</v>
      </c>
    </row>
    <row r="5" spans="1:5" ht="15.75" customHeight="1" x14ac:dyDescent="0.25">
      <c r="A5" s="29"/>
      <c r="B5" s="4"/>
      <c r="C5" s="4"/>
      <c r="D5" s="4"/>
      <c r="E5" s="4"/>
    </row>
    <row r="6" spans="1:5" x14ac:dyDescent="0.25">
      <c r="A6" s="82" t="s">
        <v>0</v>
      </c>
      <c r="B6" s="82"/>
      <c r="C6" s="82"/>
      <c r="D6" s="82"/>
      <c r="E6" s="82"/>
    </row>
    <row r="7" spans="1:5" x14ac:dyDescent="0.25">
      <c r="A7" s="83" t="s">
        <v>24</v>
      </c>
      <c r="B7" s="83"/>
      <c r="C7" s="83"/>
      <c r="D7" s="83"/>
      <c r="E7" s="83"/>
    </row>
    <row r="8" spans="1:5" x14ac:dyDescent="0.25">
      <c r="A8" s="76" t="s">
        <v>1</v>
      </c>
      <c r="B8" s="76"/>
      <c r="C8" s="76"/>
      <c r="D8" s="76"/>
      <c r="E8" s="76"/>
    </row>
    <row r="9" spans="1:5" ht="18" customHeight="1" x14ac:dyDescent="0.25">
      <c r="A9" s="82" t="s">
        <v>25</v>
      </c>
      <c r="B9" s="82"/>
      <c r="C9" s="82"/>
      <c r="D9" s="82"/>
      <c r="E9" s="82"/>
    </row>
    <row r="10" spans="1:5" ht="27" customHeight="1" x14ac:dyDescent="0.25">
      <c r="A10" s="84" t="s">
        <v>14</v>
      </c>
      <c r="B10" s="85"/>
      <c r="C10" s="85"/>
      <c r="D10" s="85"/>
      <c r="E10" s="85"/>
    </row>
    <row r="11" spans="1:5" ht="32.25" customHeight="1" x14ac:dyDescent="0.25">
      <c r="A11" s="82" t="s">
        <v>26</v>
      </c>
      <c r="B11" s="82"/>
      <c r="C11" s="82"/>
      <c r="D11" s="82"/>
      <c r="E11" s="82"/>
    </row>
    <row r="12" spans="1:5" ht="16.5" customHeight="1" x14ac:dyDescent="0.25">
      <c r="A12" s="76" t="s">
        <v>15</v>
      </c>
      <c r="B12" s="77"/>
      <c r="C12" s="77"/>
      <c r="D12" s="77"/>
      <c r="E12" s="77"/>
    </row>
    <row r="13" spans="1:5" x14ac:dyDescent="0.25">
      <c r="A13" s="82" t="s">
        <v>22</v>
      </c>
      <c r="B13" s="82"/>
      <c r="C13" s="82"/>
      <c r="D13" s="82"/>
      <c r="E13" s="82"/>
    </row>
    <row r="14" spans="1:5" ht="14.25" customHeight="1" x14ac:dyDescent="0.25">
      <c r="A14" s="76" t="s">
        <v>2</v>
      </c>
      <c r="B14" s="77"/>
      <c r="C14" s="77"/>
      <c r="D14" s="77"/>
      <c r="E14" s="77"/>
    </row>
    <row r="15" spans="1:5" x14ac:dyDescent="0.25">
      <c r="A15" s="82" t="s">
        <v>48</v>
      </c>
      <c r="B15" s="82"/>
      <c r="C15" s="82"/>
      <c r="D15" s="82"/>
      <c r="E15" s="82"/>
    </row>
    <row r="16" spans="1:5" ht="15" customHeight="1" x14ac:dyDescent="0.25">
      <c r="A16" s="76" t="s">
        <v>16</v>
      </c>
      <c r="B16" s="77"/>
      <c r="C16" s="77"/>
      <c r="D16" s="77"/>
      <c r="E16" s="77"/>
    </row>
    <row r="17" spans="1:7" ht="31.5" customHeight="1" x14ac:dyDescent="0.25">
      <c r="A17" s="82" t="s">
        <v>17</v>
      </c>
      <c r="B17" s="82"/>
      <c r="C17" s="82"/>
      <c r="D17" s="82"/>
      <c r="E17" s="82"/>
    </row>
    <row r="18" spans="1:7" x14ac:dyDescent="0.25">
      <c r="A18" s="82" t="s">
        <v>27</v>
      </c>
      <c r="B18" s="82"/>
      <c r="C18" s="82"/>
      <c r="D18" s="82"/>
      <c r="E18" s="82"/>
    </row>
    <row r="19" spans="1:7" ht="35.25" customHeight="1" x14ac:dyDescent="0.25">
      <c r="A19" s="87" t="s">
        <v>28</v>
      </c>
      <c r="B19" s="87"/>
      <c r="C19" s="87"/>
      <c r="D19" s="87"/>
      <c r="E19" s="87"/>
    </row>
    <row r="20" spans="1:7" ht="14.25" customHeight="1" x14ac:dyDescent="0.25">
      <c r="A20" s="87"/>
      <c r="B20" s="87"/>
      <c r="C20" s="87"/>
      <c r="D20" s="87"/>
      <c r="E20" s="87"/>
      <c r="F20" s="2">
        <f>290.5+3218.6</f>
        <v>3509.1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6" t="s">
        <v>42</v>
      </c>
      <c r="B22" s="8" t="s">
        <v>41</v>
      </c>
      <c r="C22" s="3" t="s">
        <v>4</v>
      </c>
      <c r="D22" s="3">
        <v>19.12</v>
      </c>
      <c r="E22" s="7">
        <f>D22*F20*G20</f>
        <v>201281.976</v>
      </c>
    </row>
    <row r="23" spans="1:7" x14ac:dyDescent="0.25">
      <c r="A23" s="6" t="s">
        <v>39</v>
      </c>
      <c r="B23" s="8" t="s">
        <v>23</v>
      </c>
      <c r="C23" s="3" t="s">
        <v>4</v>
      </c>
      <c r="D23" s="3">
        <v>7.13</v>
      </c>
      <c r="E23" s="7">
        <f>D23*F20*G20</f>
        <v>75059.64899999999</v>
      </c>
      <c r="G23" s="16"/>
    </row>
    <row r="24" spans="1:7" ht="25.5" x14ac:dyDescent="0.25">
      <c r="A24" s="6" t="s">
        <v>46</v>
      </c>
      <c r="B24" s="8" t="s">
        <v>47</v>
      </c>
      <c r="C24" s="3" t="s">
        <v>30</v>
      </c>
      <c r="D24" s="3"/>
      <c r="E24" s="7"/>
      <c r="G24" s="16"/>
    </row>
    <row r="25" spans="1:7" x14ac:dyDescent="0.25">
      <c r="A25" s="6" t="s">
        <v>45</v>
      </c>
      <c r="B25" s="8" t="s">
        <v>69</v>
      </c>
      <c r="C25" s="3" t="s">
        <v>30</v>
      </c>
      <c r="D25" s="3"/>
      <c r="E25" s="7">
        <v>11218.57</v>
      </c>
      <c r="G25" s="16"/>
    </row>
    <row r="26" spans="1:7" x14ac:dyDescent="0.25">
      <c r="A26" s="6" t="s">
        <v>43</v>
      </c>
      <c r="B26" s="8" t="s">
        <v>69</v>
      </c>
      <c r="C26" s="3" t="s">
        <v>30</v>
      </c>
      <c r="D26" s="3"/>
      <c r="E26" s="7">
        <v>8349.2099999999991</v>
      </c>
      <c r="G26" s="16"/>
    </row>
    <row r="27" spans="1:7" x14ac:dyDescent="0.25">
      <c r="A27" s="6" t="s">
        <v>44</v>
      </c>
      <c r="B27" s="8" t="s">
        <v>69</v>
      </c>
      <c r="C27" s="3" t="s">
        <v>30</v>
      </c>
      <c r="D27" s="3"/>
      <c r="E27" s="7">
        <v>5328</v>
      </c>
      <c r="G27" s="16"/>
    </row>
    <row r="28" spans="1:7" x14ac:dyDescent="0.25">
      <c r="A28" s="6" t="s">
        <v>29</v>
      </c>
      <c r="B28" s="8" t="s">
        <v>69</v>
      </c>
      <c r="C28" s="3" t="s">
        <v>30</v>
      </c>
      <c r="D28" s="3"/>
      <c r="E28" s="7">
        <v>612.63</v>
      </c>
      <c r="G28" s="16"/>
    </row>
    <row r="29" spans="1:7" ht="30" x14ac:dyDescent="0.25">
      <c r="A29" s="32" t="s">
        <v>74</v>
      </c>
      <c r="B29" s="8" t="s">
        <v>77</v>
      </c>
      <c r="C29" s="3" t="s">
        <v>30</v>
      </c>
      <c r="D29" s="3"/>
      <c r="E29" s="7">
        <v>11966.5</v>
      </c>
      <c r="G29" s="16"/>
    </row>
    <row r="30" spans="1:7" ht="30" x14ac:dyDescent="0.25">
      <c r="A30" s="32" t="s">
        <v>75</v>
      </c>
      <c r="B30" s="8" t="s">
        <v>77</v>
      </c>
      <c r="C30" s="3" t="s">
        <v>30</v>
      </c>
      <c r="D30" s="3"/>
      <c r="E30" s="7">
        <v>6309.55</v>
      </c>
      <c r="G30" s="16"/>
    </row>
    <row r="31" spans="1:7" x14ac:dyDescent="0.25">
      <c r="A31" s="32" t="s">
        <v>76</v>
      </c>
      <c r="B31" s="8" t="s">
        <v>77</v>
      </c>
      <c r="C31" s="3" t="s">
        <v>30</v>
      </c>
      <c r="D31" s="3"/>
      <c r="E31" s="7">
        <v>19312.48</v>
      </c>
      <c r="G31" s="16"/>
    </row>
    <row r="32" spans="1:7" x14ac:dyDescent="0.25">
      <c r="A32" s="37" t="s">
        <v>78</v>
      </c>
      <c r="B32" s="8" t="s">
        <v>79</v>
      </c>
      <c r="C32" s="3" t="s">
        <v>30</v>
      </c>
      <c r="D32" s="3"/>
      <c r="E32" s="7">
        <v>5290</v>
      </c>
      <c r="G32" s="16"/>
    </row>
    <row r="33" spans="1:5" s="13" customFormat="1" ht="14.25" x14ac:dyDescent="0.2">
      <c r="A33" s="9" t="s">
        <v>31</v>
      </c>
      <c r="B33" s="10"/>
      <c r="C33" s="11"/>
      <c r="D33" s="11"/>
      <c r="E33" s="12">
        <f>SUM(E22:E32)</f>
        <v>344728.565</v>
      </c>
    </row>
    <row r="35" spans="1:5" ht="33" customHeight="1" x14ac:dyDescent="0.25">
      <c r="A35" s="88" t="s">
        <v>115</v>
      </c>
      <c r="B35" s="88"/>
      <c r="C35" s="88"/>
      <c r="D35" s="88"/>
      <c r="E35" s="88"/>
    </row>
    <row r="36" spans="1:5" ht="31.5" customHeight="1" x14ac:dyDescent="0.25">
      <c r="A36" s="82" t="s">
        <v>21</v>
      </c>
      <c r="B36" s="82"/>
      <c r="C36" s="82"/>
      <c r="D36" s="82"/>
      <c r="E36" s="82"/>
    </row>
    <row r="37" spans="1:5" x14ac:dyDescent="0.25">
      <c r="A37" s="82" t="s">
        <v>20</v>
      </c>
      <c r="B37" s="82"/>
      <c r="C37" s="82"/>
      <c r="D37" s="82"/>
      <c r="E37" s="82"/>
    </row>
    <row r="38" spans="1:5" ht="33" customHeight="1" x14ac:dyDescent="0.25">
      <c r="A38" s="82" t="s">
        <v>33</v>
      </c>
      <c r="B38" s="82"/>
      <c r="C38" s="82"/>
      <c r="D38" s="82"/>
      <c r="E38" s="82"/>
    </row>
    <row r="39" spans="1:5" ht="9.75" customHeight="1" x14ac:dyDescent="0.25">
      <c r="A39" s="82" t="s">
        <v>18</v>
      </c>
      <c r="B39" s="82"/>
      <c r="C39" s="82"/>
      <c r="D39" s="82"/>
      <c r="E39" s="82"/>
    </row>
    <row r="40" spans="1:5" x14ac:dyDescent="0.25">
      <c r="A40" s="86" t="s">
        <v>5</v>
      </c>
      <c r="B40" s="86"/>
      <c r="C40" s="86"/>
      <c r="D40" s="86"/>
      <c r="E40" s="86"/>
    </row>
    <row r="41" spans="1:5" ht="9" customHeight="1" x14ac:dyDescent="0.25">
      <c r="A41" s="82" t="s">
        <v>18</v>
      </c>
      <c r="B41" s="82"/>
      <c r="C41" s="82"/>
      <c r="D41" s="82"/>
      <c r="E41" s="82"/>
    </row>
    <row r="42" spans="1:5" x14ac:dyDescent="0.25">
      <c r="A42" s="89" t="s">
        <v>49</v>
      </c>
      <c r="B42" s="89"/>
      <c r="C42" s="89"/>
      <c r="D42" s="89"/>
      <c r="E42" s="89"/>
    </row>
    <row r="43" spans="1:5" x14ac:dyDescent="0.25">
      <c r="B43" s="90" t="s">
        <v>19</v>
      </c>
      <c r="C43" s="90"/>
      <c r="D43" s="90"/>
      <c r="E43" s="5" t="s">
        <v>6</v>
      </c>
    </row>
    <row r="44" spans="1:5" x14ac:dyDescent="0.25">
      <c r="A44" s="28"/>
      <c r="B44" s="28"/>
      <c r="C44" s="28"/>
      <c r="D44" s="28"/>
      <c r="E44" s="28"/>
    </row>
    <row r="45" spans="1:5" x14ac:dyDescent="0.25">
      <c r="A45" s="89" t="s">
        <v>32</v>
      </c>
      <c r="B45" s="89"/>
      <c r="C45" s="89"/>
      <c r="D45" s="89"/>
      <c r="E45" s="89"/>
    </row>
    <row r="46" spans="1:5" x14ac:dyDescent="0.25">
      <c r="B46" s="90" t="s">
        <v>19</v>
      </c>
      <c r="C46" s="90"/>
      <c r="D46" s="90"/>
      <c r="E46" s="5" t="s">
        <v>6</v>
      </c>
    </row>
    <row r="47" spans="1:5" x14ac:dyDescent="0.25">
      <c r="A47" s="23" t="s">
        <v>50</v>
      </c>
    </row>
    <row r="48" spans="1:5" x14ac:dyDescent="0.25">
      <c r="A48" s="23" t="s">
        <v>52</v>
      </c>
    </row>
    <row r="49" spans="1:7" x14ac:dyDescent="0.25">
      <c r="A49" s="13" t="s">
        <v>34</v>
      </c>
    </row>
    <row r="50" spans="1:7" x14ac:dyDescent="0.25">
      <c r="A50" s="13" t="s">
        <v>40</v>
      </c>
      <c r="B50" s="20">
        <f>'2кв'!B52</f>
        <v>-47145.101999999955</v>
      </c>
    </row>
    <row r="51" spans="1:7" ht="30" x14ac:dyDescent="0.25">
      <c r="A51" s="30" t="s">
        <v>80</v>
      </c>
      <c r="B51" s="14"/>
    </row>
    <row r="52" spans="1:7" x14ac:dyDescent="0.25">
      <c r="A52" s="2" t="s">
        <v>35</v>
      </c>
      <c r="B52" s="14">
        <v>299124.05</v>
      </c>
      <c r="F52" s="2">
        <v>2480.4499999999998</v>
      </c>
      <c r="G52" s="2" t="s">
        <v>53</v>
      </c>
    </row>
    <row r="53" spans="1:7" x14ac:dyDescent="0.25">
      <c r="A53" s="2" t="s">
        <v>38</v>
      </c>
      <c r="B53" s="17">
        <f>F53+F52</f>
        <v>16116.619999999999</v>
      </c>
      <c r="F53" s="2">
        <v>13636.17</v>
      </c>
      <c r="G53" s="2" t="s">
        <v>51</v>
      </c>
    </row>
    <row r="54" spans="1:7" ht="30" x14ac:dyDescent="0.25">
      <c r="A54" s="30" t="s">
        <v>37</v>
      </c>
      <c r="B54" s="14">
        <f>E33</f>
        <v>344728.565</v>
      </c>
    </row>
    <row r="55" spans="1:7" x14ac:dyDescent="0.25">
      <c r="A55" s="15" t="s">
        <v>36</v>
      </c>
      <c r="B55" s="19">
        <f>B50+B52+B53-B54</f>
        <v>-76632.996999999974</v>
      </c>
    </row>
    <row r="57" spans="1:7" x14ac:dyDescent="0.25">
      <c r="B57" s="16"/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40:E40"/>
    <mergeCell ref="A15:E15"/>
    <mergeCell ref="A16:E16"/>
    <mergeCell ref="A17:E17"/>
    <mergeCell ref="A18:E18"/>
    <mergeCell ref="A19:E19"/>
    <mergeCell ref="A20:E20"/>
    <mergeCell ref="A35:E35"/>
    <mergeCell ref="A36:E36"/>
    <mergeCell ref="A37:E37"/>
    <mergeCell ref="A38:E38"/>
    <mergeCell ref="A39:E39"/>
    <mergeCell ref="A41:E41"/>
    <mergeCell ref="A42:E42"/>
    <mergeCell ref="B43:D43"/>
    <mergeCell ref="A45:E45"/>
    <mergeCell ref="B46:D46"/>
  </mergeCells>
  <printOptions horizontalCentered="1"/>
  <pageMargins left="0.11811023622047245" right="0.11811023622047245" top="0.55118110236220474" bottom="0.59055118110236227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view="pageBreakPreview" topLeftCell="A40" zoomScaleSheetLayoutView="100" workbookViewId="0">
      <selection activeCell="A34" sqref="A34:E34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2.140625" style="2" bestFit="1" customWidth="1"/>
    <col min="7" max="7" width="14.85546875" style="2" bestFit="1" customWidth="1"/>
    <col min="8" max="8" width="11.5703125" style="2" customWidth="1"/>
    <col min="9" max="16384" width="9.140625" style="2"/>
  </cols>
  <sheetData>
    <row r="1" spans="1:5" ht="15.75" x14ac:dyDescent="0.25">
      <c r="A1" s="78" t="s">
        <v>11</v>
      </c>
      <c r="B1" s="78"/>
      <c r="C1" s="78"/>
      <c r="D1" s="78"/>
      <c r="E1" s="78"/>
    </row>
    <row r="2" spans="1:5" ht="28.5" customHeight="1" x14ac:dyDescent="0.25">
      <c r="A2" s="79" t="s">
        <v>12</v>
      </c>
      <c r="B2" s="80"/>
      <c r="C2" s="80"/>
      <c r="D2" s="80"/>
      <c r="E2" s="80"/>
    </row>
    <row r="3" spans="1:5" ht="13.5" customHeight="1" x14ac:dyDescent="0.25">
      <c r="A3" s="81" t="s">
        <v>81</v>
      </c>
      <c r="B3" s="81"/>
      <c r="C3" s="81"/>
      <c r="D3" s="81"/>
      <c r="E3" s="81"/>
    </row>
    <row r="4" spans="1:5" s="1" customFormat="1" ht="15.75" x14ac:dyDescent="0.25">
      <c r="A4" s="18" t="s">
        <v>13</v>
      </c>
      <c r="B4" s="4"/>
      <c r="C4" s="4"/>
      <c r="D4" s="2"/>
      <c r="E4" s="38">
        <v>46022</v>
      </c>
    </row>
    <row r="5" spans="1:5" ht="15.75" customHeight="1" x14ac:dyDescent="0.25">
      <c r="A5" s="35"/>
      <c r="B5" s="4"/>
      <c r="C5" s="4"/>
      <c r="D5" s="4"/>
      <c r="E5" s="4"/>
    </row>
    <row r="6" spans="1:5" x14ac:dyDescent="0.25">
      <c r="A6" s="82" t="s">
        <v>0</v>
      </c>
      <c r="B6" s="82"/>
      <c r="C6" s="82"/>
      <c r="D6" s="82"/>
      <c r="E6" s="82"/>
    </row>
    <row r="7" spans="1:5" x14ac:dyDescent="0.25">
      <c r="A7" s="83" t="s">
        <v>24</v>
      </c>
      <c r="B7" s="83"/>
      <c r="C7" s="83"/>
      <c r="D7" s="83"/>
      <c r="E7" s="83"/>
    </row>
    <row r="8" spans="1:5" x14ac:dyDescent="0.25">
      <c r="A8" s="76" t="s">
        <v>1</v>
      </c>
      <c r="B8" s="76"/>
      <c r="C8" s="76"/>
      <c r="D8" s="76"/>
      <c r="E8" s="76"/>
    </row>
    <row r="9" spans="1:5" ht="18" customHeight="1" x14ac:dyDescent="0.25">
      <c r="A9" s="82" t="s">
        <v>25</v>
      </c>
      <c r="B9" s="82"/>
      <c r="C9" s="82"/>
      <c r="D9" s="82"/>
      <c r="E9" s="82"/>
    </row>
    <row r="10" spans="1:5" ht="27" customHeight="1" x14ac:dyDescent="0.25">
      <c r="A10" s="84" t="s">
        <v>14</v>
      </c>
      <c r="B10" s="85"/>
      <c r="C10" s="85"/>
      <c r="D10" s="85"/>
      <c r="E10" s="85"/>
    </row>
    <row r="11" spans="1:5" ht="32.25" customHeight="1" x14ac:dyDescent="0.25">
      <c r="A11" s="82" t="s">
        <v>26</v>
      </c>
      <c r="B11" s="82"/>
      <c r="C11" s="82"/>
      <c r="D11" s="82"/>
      <c r="E11" s="82"/>
    </row>
    <row r="12" spans="1:5" ht="16.5" customHeight="1" x14ac:dyDescent="0.25">
      <c r="A12" s="76" t="s">
        <v>15</v>
      </c>
      <c r="B12" s="77"/>
      <c r="C12" s="77"/>
      <c r="D12" s="77"/>
      <c r="E12" s="77"/>
    </row>
    <row r="13" spans="1:5" x14ac:dyDescent="0.25">
      <c r="A13" s="82" t="s">
        <v>22</v>
      </c>
      <c r="B13" s="82"/>
      <c r="C13" s="82"/>
      <c r="D13" s="82"/>
      <c r="E13" s="82"/>
    </row>
    <row r="14" spans="1:5" ht="14.25" customHeight="1" x14ac:dyDescent="0.25">
      <c r="A14" s="76" t="s">
        <v>2</v>
      </c>
      <c r="B14" s="77"/>
      <c r="C14" s="77"/>
      <c r="D14" s="77"/>
      <c r="E14" s="77"/>
    </row>
    <row r="15" spans="1:5" x14ac:dyDescent="0.25">
      <c r="A15" s="82" t="s">
        <v>48</v>
      </c>
      <c r="B15" s="82"/>
      <c r="C15" s="82"/>
      <c r="D15" s="82"/>
      <c r="E15" s="82"/>
    </row>
    <row r="16" spans="1:5" ht="15" customHeight="1" x14ac:dyDescent="0.25">
      <c r="A16" s="76" t="s">
        <v>16</v>
      </c>
      <c r="B16" s="77"/>
      <c r="C16" s="77"/>
      <c r="D16" s="77"/>
      <c r="E16" s="77"/>
    </row>
    <row r="17" spans="1:7" ht="31.5" customHeight="1" x14ac:dyDescent="0.25">
      <c r="A17" s="82" t="s">
        <v>17</v>
      </c>
      <c r="B17" s="82"/>
      <c r="C17" s="82"/>
      <c r="D17" s="82"/>
      <c r="E17" s="82"/>
    </row>
    <row r="18" spans="1:7" x14ac:dyDescent="0.25">
      <c r="A18" s="82" t="s">
        <v>27</v>
      </c>
      <c r="B18" s="82"/>
      <c r="C18" s="82"/>
      <c r="D18" s="82"/>
      <c r="E18" s="82"/>
    </row>
    <row r="19" spans="1:7" ht="35.25" customHeight="1" x14ac:dyDescent="0.25">
      <c r="A19" s="87" t="s">
        <v>28</v>
      </c>
      <c r="B19" s="87"/>
      <c r="C19" s="87"/>
      <c r="D19" s="87"/>
      <c r="E19" s="87"/>
    </row>
    <row r="20" spans="1:7" ht="14.25" customHeight="1" x14ac:dyDescent="0.25">
      <c r="A20" s="87"/>
      <c r="B20" s="87"/>
      <c r="C20" s="87"/>
      <c r="D20" s="87"/>
      <c r="E20" s="87"/>
      <c r="F20" s="2">
        <f>290.5+3218.6</f>
        <v>3509.1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6" t="s">
        <v>42</v>
      </c>
      <c r="B22" s="8" t="s">
        <v>41</v>
      </c>
      <c r="C22" s="3" t="s">
        <v>4</v>
      </c>
      <c r="D22" s="3">
        <v>19.12</v>
      </c>
      <c r="E22" s="7">
        <f>D22*F20*G20</f>
        <v>201281.976</v>
      </c>
    </row>
    <row r="23" spans="1:7" x14ac:dyDescent="0.25">
      <c r="A23" s="6" t="s">
        <v>39</v>
      </c>
      <c r="B23" s="8" t="s">
        <v>23</v>
      </c>
      <c r="C23" s="3" t="s">
        <v>4</v>
      </c>
      <c r="D23" s="3">
        <v>7.13</v>
      </c>
      <c r="E23" s="7">
        <f>D23*F20*G20</f>
        <v>75059.64899999999</v>
      </c>
      <c r="G23" s="16"/>
    </row>
    <row r="24" spans="1:7" ht="25.5" x14ac:dyDescent="0.25">
      <c r="A24" s="6" t="s">
        <v>46</v>
      </c>
      <c r="B24" s="8" t="s">
        <v>47</v>
      </c>
      <c r="C24" s="3" t="s">
        <v>30</v>
      </c>
      <c r="D24" s="3"/>
      <c r="E24" s="7">
        <v>0</v>
      </c>
      <c r="G24" s="16"/>
    </row>
    <row r="25" spans="1:7" x14ac:dyDescent="0.25">
      <c r="A25" s="6" t="s">
        <v>45</v>
      </c>
      <c r="B25" s="8" t="s">
        <v>82</v>
      </c>
      <c r="C25" s="3" t="s">
        <v>30</v>
      </c>
      <c r="D25" s="3"/>
      <c r="E25" s="7">
        <f>3372.18+764.63+1200.13</f>
        <v>5336.94</v>
      </c>
      <c r="G25" s="16"/>
    </row>
    <row r="26" spans="1:7" x14ac:dyDescent="0.25">
      <c r="A26" s="6" t="s">
        <v>43</v>
      </c>
      <c r="B26" s="8" t="s">
        <v>82</v>
      </c>
      <c r="C26" s="3" t="s">
        <v>30</v>
      </c>
      <c r="D26" s="3"/>
      <c r="E26" s="7">
        <f>2509.68+569.06+893.18</f>
        <v>3971.9199999999996</v>
      </c>
      <c r="G26" s="16"/>
    </row>
    <row r="27" spans="1:7" x14ac:dyDescent="0.25">
      <c r="A27" s="6" t="s">
        <v>44</v>
      </c>
      <c r="B27" s="8" t="s">
        <v>82</v>
      </c>
      <c r="C27" s="3" t="s">
        <v>30</v>
      </c>
      <c r="D27" s="3"/>
      <c r="E27" s="7">
        <f>2403.52+2646.24+1633.92</f>
        <v>6683.68</v>
      </c>
      <c r="F27" s="16">
        <f>SUM(E25:E27)</f>
        <v>15992.539999999999</v>
      </c>
      <c r="G27" s="16"/>
    </row>
    <row r="28" spans="1:7" x14ac:dyDescent="0.25">
      <c r="A28" s="6" t="s">
        <v>29</v>
      </c>
      <c r="B28" s="8" t="s">
        <v>82</v>
      </c>
      <c r="C28" s="3" t="s">
        <v>30</v>
      </c>
      <c r="D28" s="3"/>
      <c r="E28" s="7">
        <f>4560.96</f>
        <v>4560.96</v>
      </c>
      <c r="G28" s="16"/>
    </row>
    <row r="29" spans="1:7" ht="30" x14ac:dyDescent="0.25">
      <c r="A29" s="32" t="s">
        <v>101</v>
      </c>
      <c r="B29" s="68" t="s">
        <v>104</v>
      </c>
      <c r="C29" s="3" t="s">
        <v>30</v>
      </c>
      <c r="D29" s="68"/>
      <c r="E29" s="7">
        <v>15273.13</v>
      </c>
      <c r="G29" s="16"/>
    </row>
    <row r="30" spans="1:7" ht="30" x14ac:dyDescent="0.25">
      <c r="A30" s="27" t="s">
        <v>102</v>
      </c>
      <c r="B30" s="68" t="s">
        <v>105</v>
      </c>
      <c r="C30" s="3" t="s">
        <v>30</v>
      </c>
      <c r="D30" s="69">
        <v>8</v>
      </c>
      <c r="E30" s="7">
        <f>D30*333.76</f>
        <v>2670.08</v>
      </c>
      <c r="G30" s="16"/>
    </row>
    <row r="31" spans="1:7" ht="30" x14ac:dyDescent="0.25">
      <c r="A31" s="67" t="s">
        <v>103</v>
      </c>
      <c r="B31" s="68" t="s">
        <v>106</v>
      </c>
      <c r="C31" s="3" t="s">
        <v>30</v>
      </c>
      <c r="D31" s="70">
        <v>4</v>
      </c>
      <c r="E31" s="7">
        <f>D31*333.76</f>
        <v>1335.04</v>
      </c>
      <c r="G31" s="16"/>
    </row>
    <row r="32" spans="1:7" s="13" customFormat="1" ht="14.25" x14ac:dyDescent="0.2">
      <c r="A32" s="9" t="s">
        <v>31</v>
      </c>
      <c r="B32" s="10"/>
      <c r="C32" s="11"/>
      <c r="D32" s="11"/>
      <c r="E32" s="12">
        <f>SUM(E22:E31)</f>
        <v>316173.375</v>
      </c>
    </row>
    <row r="34" spans="1:5" ht="33" customHeight="1" x14ac:dyDescent="0.25">
      <c r="A34" s="88" t="s">
        <v>107</v>
      </c>
      <c r="B34" s="88"/>
      <c r="C34" s="88"/>
      <c r="D34" s="88"/>
      <c r="E34" s="88"/>
    </row>
    <row r="35" spans="1:5" ht="31.5" customHeight="1" x14ac:dyDescent="0.25">
      <c r="A35" s="82" t="s">
        <v>21</v>
      </c>
      <c r="B35" s="82"/>
      <c r="C35" s="82"/>
      <c r="D35" s="82"/>
      <c r="E35" s="82"/>
    </row>
    <row r="36" spans="1:5" x14ac:dyDescent="0.25">
      <c r="A36" s="82" t="s">
        <v>20</v>
      </c>
      <c r="B36" s="82"/>
      <c r="C36" s="82"/>
      <c r="D36" s="82"/>
      <c r="E36" s="82"/>
    </row>
    <row r="37" spans="1:5" ht="33" customHeight="1" x14ac:dyDescent="0.25">
      <c r="A37" s="82" t="s">
        <v>33</v>
      </c>
      <c r="B37" s="82"/>
      <c r="C37" s="82"/>
      <c r="D37" s="82"/>
      <c r="E37" s="82"/>
    </row>
    <row r="38" spans="1:5" ht="9.75" customHeight="1" x14ac:dyDescent="0.25">
      <c r="A38" s="82" t="s">
        <v>18</v>
      </c>
      <c r="B38" s="82"/>
      <c r="C38" s="82"/>
      <c r="D38" s="82"/>
      <c r="E38" s="82"/>
    </row>
    <row r="39" spans="1:5" x14ac:dyDescent="0.25">
      <c r="A39" s="86" t="s">
        <v>5</v>
      </c>
      <c r="B39" s="86"/>
      <c r="C39" s="86"/>
      <c r="D39" s="86"/>
      <c r="E39" s="86"/>
    </row>
    <row r="40" spans="1:5" ht="9" customHeight="1" x14ac:dyDescent="0.25">
      <c r="A40" s="82" t="s">
        <v>18</v>
      </c>
      <c r="B40" s="82"/>
      <c r="C40" s="82"/>
      <c r="D40" s="82"/>
      <c r="E40" s="82"/>
    </row>
    <row r="41" spans="1:5" x14ac:dyDescent="0.25">
      <c r="A41" s="89" t="s">
        <v>49</v>
      </c>
      <c r="B41" s="89"/>
      <c r="C41" s="89"/>
      <c r="D41" s="89"/>
      <c r="E41" s="89"/>
    </row>
    <row r="42" spans="1:5" x14ac:dyDescent="0.25">
      <c r="B42" s="90" t="s">
        <v>19</v>
      </c>
      <c r="C42" s="90"/>
      <c r="D42" s="90"/>
      <c r="E42" s="5" t="s">
        <v>6</v>
      </c>
    </row>
    <row r="43" spans="1:5" x14ac:dyDescent="0.25">
      <c r="A43" s="34"/>
      <c r="B43" s="34"/>
      <c r="C43" s="34"/>
      <c r="D43" s="34"/>
      <c r="E43" s="34"/>
    </row>
    <row r="44" spans="1:5" x14ac:dyDescent="0.25">
      <c r="A44" s="89" t="s">
        <v>32</v>
      </c>
      <c r="B44" s="89"/>
      <c r="C44" s="89"/>
      <c r="D44" s="89"/>
      <c r="E44" s="89"/>
    </row>
    <row r="45" spans="1:5" x14ac:dyDescent="0.25">
      <c r="B45" s="90" t="s">
        <v>19</v>
      </c>
      <c r="C45" s="90"/>
      <c r="D45" s="90"/>
      <c r="E45" s="5" t="s">
        <v>6</v>
      </c>
    </row>
    <row r="46" spans="1:5" x14ac:dyDescent="0.25">
      <c r="A46" s="23" t="s">
        <v>50</v>
      </c>
    </row>
    <row r="47" spans="1:5" x14ac:dyDescent="0.25">
      <c r="A47" s="23" t="s">
        <v>52</v>
      </c>
    </row>
    <row r="48" spans="1:5" x14ac:dyDescent="0.25">
      <c r="A48" s="13" t="s">
        <v>34</v>
      </c>
    </row>
    <row r="49" spans="1:7" x14ac:dyDescent="0.25">
      <c r="A49" s="13" t="s">
        <v>40</v>
      </c>
      <c r="B49" s="20">
        <f>'3кв'!B55</f>
        <v>-76632.996999999974</v>
      </c>
    </row>
    <row r="50" spans="1:7" ht="30" x14ac:dyDescent="0.25">
      <c r="A50" s="36" t="s">
        <v>108</v>
      </c>
      <c r="B50" s="14"/>
    </row>
    <row r="51" spans="1:7" x14ac:dyDescent="0.25">
      <c r="A51" s="2" t="s">
        <v>35</v>
      </c>
      <c r="B51" s="14">
        <f>303860.68-107.41</f>
        <v>303753.27</v>
      </c>
      <c r="G51" s="2" t="s">
        <v>53</v>
      </c>
    </row>
    <row r="52" spans="1:7" x14ac:dyDescent="0.25">
      <c r="A52" s="2" t="s">
        <v>38</v>
      </c>
      <c r="B52" s="17">
        <f>F52+F51</f>
        <v>14000.86</v>
      </c>
      <c r="F52" s="2">
        <v>14000.86</v>
      </c>
      <c r="G52" s="2" t="s">
        <v>51</v>
      </c>
    </row>
    <row r="53" spans="1:7" ht="30" x14ac:dyDescent="0.25">
      <c r="A53" s="36" t="s">
        <v>37</v>
      </c>
      <c r="B53" s="14">
        <f>E32</f>
        <v>316173.375</v>
      </c>
    </row>
    <row r="54" spans="1:7" x14ac:dyDescent="0.25">
      <c r="A54" s="15" t="s">
        <v>36</v>
      </c>
      <c r="B54" s="19">
        <f>B49+B51+B52-B53</f>
        <v>-75052.241999999969</v>
      </c>
    </row>
    <row r="56" spans="1:7" x14ac:dyDescent="0.25">
      <c r="B56" s="16"/>
    </row>
  </sheetData>
  <mergeCells count="29">
    <mergeCell ref="A40:E40"/>
    <mergeCell ref="A41:E41"/>
    <mergeCell ref="B42:D42"/>
    <mergeCell ref="A44:E44"/>
    <mergeCell ref="B45:D45"/>
    <mergeCell ref="A39:E39"/>
    <mergeCell ref="A15:E15"/>
    <mergeCell ref="A16:E16"/>
    <mergeCell ref="A17:E17"/>
    <mergeCell ref="A18:E18"/>
    <mergeCell ref="A19:E19"/>
    <mergeCell ref="A20:E20"/>
    <mergeCell ref="A34:E34"/>
    <mergeCell ref="A35:E35"/>
    <mergeCell ref="A36:E36"/>
    <mergeCell ref="A37:E37"/>
    <mergeCell ref="A38:E38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11811023622047245" right="0.11811023622047245" top="0.55118110236220474" bottom="0.59055118110236227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view="pageBreakPreview" topLeftCell="A13" zoomScaleSheetLayoutView="100" workbookViewId="0">
      <selection activeCell="C26" sqref="C26:C32"/>
    </sheetView>
  </sheetViews>
  <sheetFormatPr defaultRowHeight="15.75" x14ac:dyDescent="0.25"/>
  <cols>
    <col min="1" max="1" width="10.42578125" style="1" bestFit="1" customWidth="1"/>
    <col min="2" max="2" width="69.42578125" style="1" customWidth="1"/>
    <col min="3" max="3" width="16.140625" style="1" customWidth="1"/>
    <col min="4" max="4" width="15.7109375" style="1" customWidth="1"/>
    <col min="5" max="5" width="14.7109375" style="1" customWidth="1"/>
    <col min="6" max="6" width="12.42578125" style="1" customWidth="1"/>
    <col min="7" max="7" width="12" style="1" customWidth="1"/>
    <col min="8" max="8" width="13.5703125" style="1" customWidth="1"/>
    <col min="9" max="16384" width="9.140625" style="1"/>
  </cols>
  <sheetData>
    <row r="1" spans="1:5" x14ac:dyDescent="0.25">
      <c r="A1" s="92" t="s">
        <v>83</v>
      </c>
      <c r="B1" s="92"/>
      <c r="C1" s="92"/>
      <c r="D1" s="39"/>
    </row>
    <row r="2" spans="1:5" x14ac:dyDescent="0.25">
      <c r="A2" s="93" t="s">
        <v>84</v>
      </c>
      <c r="B2" s="93"/>
      <c r="C2" s="93"/>
      <c r="D2" s="40"/>
    </row>
    <row r="3" spans="1:5" x14ac:dyDescent="0.25">
      <c r="A3" s="93" t="s">
        <v>100</v>
      </c>
      <c r="B3" s="93"/>
      <c r="C3" s="93"/>
      <c r="D3" s="40"/>
    </row>
    <row r="4" spans="1:5" x14ac:dyDescent="0.25">
      <c r="A4" s="92" t="s">
        <v>85</v>
      </c>
      <c r="B4" s="92"/>
      <c r="C4" s="92"/>
      <c r="D4" s="39"/>
    </row>
    <row r="5" spans="1:5" x14ac:dyDescent="0.25">
      <c r="A5" s="94"/>
      <c r="B5" s="94"/>
      <c r="C5" s="94"/>
    </row>
    <row r="6" spans="1:5" x14ac:dyDescent="0.25">
      <c r="A6" s="40"/>
      <c r="B6" s="41" t="s">
        <v>86</v>
      </c>
      <c r="C6" s="42">
        <f>'1кв'!B49</f>
        <v>44537.08</v>
      </c>
      <c r="D6" s="43"/>
    </row>
    <row r="7" spans="1:5" x14ac:dyDescent="0.25">
      <c r="A7" s="44" t="s">
        <v>87</v>
      </c>
      <c r="B7" s="41" t="s">
        <v>109</v>
      </c>
      <c r="C7" s="42"/>
      <c r="D7" s="43"/>
    </row>
    <row r="8" spans="1:5" x14ac:dyDescent="0.25">
      <c r="A8" s="40"/>
      <c r="B8" s="45" t="s">
        <v>88</v>
      </c>
      <c r="C8" s="42"/>
      <c r="D8" s="43"/>
    </row>
    <row r="9" spans="1:5" x14ac:dyDescent="0.25">
      <c r="A9" s="40"/>
      <c r="B9" s="46" t="s">
        <v>110</v>
      </c>
      <c r="C9" s="42"/>
      <c r="D9" s="43"/>
    </row>
    <row r="10" spans="1:5" x14ac:dyDescent="0.25">
      <c r="A10" s="40"/>
      <c r="B10" s="46" t="s">
        <v>111</v>
      </c>
      <c r="C10" s="42"/>
      <c r="D10" s="43"/>
    </row>
    <row r="11" spans="1:5" x14ac:dyDescent="0.25">
      <c r="A11" s="40"/>
      <c r="B11" s="46" t="s">
        <v>112</v>
      </c>
      <c r="C11" s="42"/>
      <c r="D11" s="43"/>
    </row>
    <row r="12" spans="1:5" x14ac:dyDescent="0.25">
      <c r="B12" s="47" t="s">
        <v>89</v>
      </c>
      <c r="C12" s="48">
        <f>'1кв'!B51+'2кв'!B49+'3кв'!B52+'4кв'!B51</f>
        <v>1171601.82</v>
      </c>
      <c r="D12" s="49"/>
      <c r="E12" s="50"/>
    </row>
    <row r="13" spans="1:5" x14ac:dyDescent="0.25">
      <c r="B13" s="47" t="s">
        <v>113</v>
      </c>
      <c r="C13" s="48">
        <f>'1кв'!B52+'2кв'!B50+'3кв'!B53+'4кв'!B52</f>
        <v>60205.490000000005</v>
      </c>
      <c r="D13" s="49"/>
      <c r="E13" s="51"/>
    </row>
    <row r="14" spans="1:5" x14ac:dyDescent="0.25">
      <c r="A14" s="52"/>
      <c r="B14" s="47" t="s">
        <v>90</v>
      </c>
      <c r="C14" s="53">
        <f>SUM(C12:C13)</f>
        <v>1231807.31</v>
      </c>
      <c r="D14" s="43"/>
    </row>
    <row r="15" spans="1:5" x14ac:dyDescent="0.25">
      <c r="B15" s="91"/>
      <c r="C15" s="91"/>
      <c r="D15" s="54"/>
    </row>
    <row r="16" spans="1:5" ht="17.25" customHeight="1" x14ac:dyDescent="0.25">
      <c r="A16" s="55" t="s">
        <v>91</v>
      </c>
      <c r="B16" s="56" t="s">
        <v>92</v>
      </c>
      <c r="C16" s="48">
        <f>'1кв'!E22+'2кв'!E22+'3кв'!E22+'4кв'!E22</f>
        <v>788073.67799999996</v>
      </c>
      <c r="D16" s="54"/>
    </row>
    <row r="17" spans="1:7" ht="15" customHeight="1" x14ac:dyDescent="0.25">
      <c r="A17" s="55"/>
      <c r="B17" s="57" t="s">
        <v>39</v>
      </c>
      <c r="C17" s="48">
        <f>'1кв'!E23+'2кв'!E23+'3кв'!E23+'4кв'!E23</f>
        <v>287184.74399999995</v>
      </c>
      <c r="D17" s="54"/>
    </row>
    <row r="18" spans="1:7" x14ac:dyDescent="0.25">
      <c r="A18" s="55"/>
      <c r="B18" s="58" t="s">
        <v>46</v>
      </c>
      <c r="C18" s="48">
        <f>'1кв'!E24+'2кв'!E24+'3кв'!E24+'4кв'!E24</f>
        <v>0</v>
      </c>
      <c r="D18" s="54"/>
    </row>
    <row r="19" spans="1:7" x14ac:dyDescent="0.25">
      <c r="A19" s="55"/>
      <c r="B19" s="46" t="s">
        <v>45</v>
      </c>
      <c r="C19" s="48">
        <f>'1кв'!E25+'2кв'!E25+'3кв'!E25+'4кв'!E25</f>
        <v>36778.57</v>
      </c>
      <c r="D19" s="54"/>
    </row>
    <row r="20" spans="1:7" x14ac:dyDescent="0.25">
      <c r="A20" s="55"/>
      <c r="B20" s="46" t="s">
        <v>43</v>
      </c>
      <c r="C20" s="48">
        <f>'1кв'!E26+'2кв'!E26+'3кв'!E26+'4кв'!E26</f>
        <v>27823.859999999997</v>
      </c>
      <c r="D20" s="54"/>
    </row>
    <row r="21" spans="1:7" x14ac:dyDescent="0.25">
      <c r="A21" s="55"/>
      <c r="B21" s="46" t="s">
        <v>44</v>
      </c>
      <c r="C21" s="48">
        <f>'1кв'!E27+'2кв'!E27+'3кв'!E27+'4кв'!E27</f>
        <v>20865.28</v>
      </c>
      <c r="D21" s="54"/>
    </row>
    <row r="22" spans="1:7" x14ac:dyDescent="0.25">
      <c r="B22" s="46" t="s">
        <v>29</v>
      </c>
      <c r="C22" s="48">
        <f>'1кв'!E28+'2кв'!E28+'3кв'!E28+'4кв'!E28</f>
        <v>16323.989999999998</v>
      </c>
      <c r="D22" s="54"/>
      <c r="E22" s="50"/>
    </row>
    <row r="23" spans="1:7" x14ac:dyDescent="0.25">
      <c r="A23" s="55"/>
      <c r="B23" s="59" t="s">
        <v>114</v>
      </c>
      <c r="C23" s="50">
        <f>'1кв'!E29+'4кв'!E30+'4кв'!E31</f>
        <v>6675.2</v>
      </c>
      <c r="D23" s="54"/>
    </row>
    <row r="24" spans="1:7" x14ac:dyDescent="0.25">
      <c r="A24" s="55"/>
      <c r="B24" s="45" t="s">
        <v>93</v>
      </c>
      <c r="C24" s="60">
        <f>SUM(C26:C32)</f>
        <v>167671.31</v>
      </c>
      <c r="D24" s="54"/>
    </row>
    <row r="25" spans="1:7" x14ac:dyDescent="0.25">
      <c r="A25" s="55"/>
      <c r="B25" s="45" t="s">
        <v>88</v>
      </c>
      <c r="C25" s="60"/>
      <c r="D25" s="54"/>
      <c r="G25" s="50"/>
    </row>
    <row r="26" spans="1:7" x14ac:dyDescent="0.25">
      <c r="A26" s="55"/>
      <c r="B26" s="61" t="s">
        <v>60</v>
      </c>
      <c r="C26" s="62">
        <f>'1кв'!E30</f>
        <v>89928.39</v>
      </c>
      <c r="D26" s="54"/>
    </row>
    <row r="27" spans="1:7" x14ac:dyDescent="0.25">
      <c r="A27" s="55"/>
      <c r="B27" s="61" t="s">
        <v>70</v>
      </c>
      <c r="C27" s="62">
        <f>'2кв'!E29</f>
        <v>19591.259999999998</v>
      </c>
      <c r="D27" s="54"/>
    </row>
    <row r="28" spans="1:7" x14ac:dyDescent="0.25">
      <c r="A28" s="55"/>
      <c r="B28" s="32" t="s">
        <v>74</v>
      </c>
      <c r="C28" s="62">
        <f>'3кв'!E29</f>
        <v>11966.5</v>
      </c>
      <c r="D28" s="54"/>
    </row>
    <row r="29" spans="1:7" x14ac:dyDescent="0.25">
      <c r="A29" s="55"/>
      <c r="B29" s="71" t="s">
        <v>75</v>
      </c>
      <c r="C29" s="62">
        <f>'3кв'!E30</f>
        <v>6309.55</v>
      </c>
      <c r="D29" s="54"/>
    </row>
    <row r="30" spans="1:7" x14ac:dyDescent="0.25">
      <c r="A30" s="55"/>
      <c r="B30" s="27" t="s">
        <v>76</v>
      </c>
      <c r="C30" s="62">
        <f>'3кв'!E31</f>
        <v>19312.48</v>
      </c>
      <c r="D30" s="54"/>
    </row>
    <row r="31" spans="1:7" x14ac:dyDescent="0.25">
      <c r="A31" s="55"/>
      <c r="B31" s="27" t="s">
        <v>78</v>
      </c>
      <c r="C31" s="62">
        <f>'3кв'!E32</f>
        <v>5290</v>
      </c>
      <c r="D31" s="54"/>
    </row>
    <row r="32" spans="1:7" x14ac:dyDescent="0.25">
      <c r="A32" s="55"/>
      <c r="B32" s="27" t="s">
        <v>101</v>
      </c>
      <c r="C32" s="62">
        <f>'4кв'!E29</f>
        <v>15273.13</v>
      </c>
      <c r="D32" s="54"/>
    </row>
    <row r="33" spans="1:5" x14ac:dyDescent="0.25">
      <c r="B33" s="63" t="s">
        <v>94</v>
      </c>
      <c r="C33" s="64">
        <f>SUM(C16:C24)</f>
        <v>1351396.632</v>
      </c>
      <c r="D33" s="54"/>
      <c r="E33" s="50"/>
    </row>
    <row r="34" spans="1:5" x14ac:dyDescent="0.25">
      <c r="B34" s="63" t="s">
        <v>99</v>
      </c>
      <c r="C34" s="65">
        <f>C6+C14-C33</f>
        <v>-75052.241999999853</v>
      </c>
      <c r="D34" s="54">
        <f>C34-'4кв'!B54</f>
        <v>1.1641532182693481E-10</v>
      </c>
    </row>
    <row r="35" spans="1:5" x14ac:dyDescent="0.25">
      <c r="B35" s="44"/>
      <c r="C35" s="44"/>
      <c r="D35" s="54"/>
    </row>
    <row r="36" spans="1:5" s="2" customFormat="1" x14ac:dyDescent="0.25">
      <c r="A36" s="1"/>
      <c r="B36" s="72" t="s">
        <v>95</v>
      </c>
      <c r="C36" s="72"/>
      <c r="D36" s="66"/>
    </row>
    <row r="37" spans="1:5" s="2" customFormat="1" x14ac:dyDescent="0.25">
      <c r="A37" s="1"/>
      <c r="B37" s="72" t="s">
        <v>116</v>
      </c>
      <c r="C37" s="73">
        <v>124139.4</v>
      </c>
      <c r="D37" s="66"/>
    </row>
    <row r="38" spans="1:5" s="2" customFormat="1" x14ac:dyDescent="0.25">
      <c r="A38" s="1"/>
      <c r="B38" s="74" t="s">
        <v>117</v>
      </c>
      <c r="C38" s="75">
        <v>104769.54</v>
      </c>
      <c r="D38" s="66"/>
    </row>
    <row r="39" spans="1:5" s="2" customFormat="1" x14ac:dyDescent="0.25">
      <c r="A39" s="1"/>
      <c r="B39" s="72" t="s">
        <v>96</v>
      </c>
      <c r="C39" s="73">
        <f>C38-C37</f>
        <v>-19369.86</v>
      </c>
      <c r="D39" s="66"/>
    </row>
    <row r="40" spans="1:5" s="2" customFormat="1" x14ac:dyDescent="0.25">
      <c r="A40" s="1"/>
      <c r="B40" s="44"/>
      <c r="C40" s="44"/>
      <c r="D40" s="66"/>
    </row>
    <row r="41" spans="1:5" s="2" customFormat="1" x14ac:dyDescent="0.25">
      <c r="A41" s="1" t="s">
        <v>97</v>
      </c>
      <c r="B41" s="44" t="s">
        <v>118</v>
      </c>
      <c r="C41" s="44"/>
      <c r="D41" s="66"/>
    </row>
    <row r="42" spans="1:5" s="2" customFormat="1" x14ac:dyDescent="0.25">
      <c r="A42" s="1"/>
      <c r="B42" s="44" t="s">
        <v>119</v>
      </c>
      <c r="C42" s="44"/>
      <c r="D42" s="66"/>
    </row>
    <row r="43" spans="1:5" s="2" customFormat="1" x14ac:dyDescent="0.25">
      <c r="A43" s="1"/>
      <c r="B43" s="44" t="s">
        <v>120</v>
      </c>
      <c r="C43" s="44"/>
      <c r="D43" s="66"/>
    </row>
    <row r="44" spans="1:5" x14ac:dyDescent="0.25">
      <c r="B44" s="44" t="s">
        <v>98</v>
      </c>
      <c r="C44" s="44"/>
      <c r="D44" s="54"/>
    </row>
    <row r="45" spans="1:5" x14ac:dyDescent="0.25">
      <c r="B45" s="44"/>
      <c r="C45" s="44"/>
      <c r="D45" s="54"/>
    </row>
  </sheetData>
  <mergeCells count="6">
    <mergeCell ref="B15:C15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2026-03-06T06:53:13Z</dcterms:modified>
</cp:coreProperties>
</file>