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19410" windowHeight="11010" activeTab="4"/>
  </bookViews>
  <sheets>
    <sheet name="1кв" sheetId="33" r:id="rId1"/>
    <sheet name="2кв" sheetId="34" r:id="rId2"/>
    <sheet name="3кв" sheetId="35" r:id="rId3"/>
    <sheet name="4кв" sheetId="36" r:id="rId4"/>
    <sheet name="отчет" sheetId="37" r:id="rId5"/>
  </sheets>
  <definedNames>
    <definedName name="_xlnm.Print_Area" localSheetId="0">'1кв'!$A$1:$E$56</definedName>
    <definedName name="_xlnm.Print_Area" localSheetId="1">'2кв'!$A$1:$E$57</definedName>
    <definedName name="_xlnm.Print_Area" localSheetId="2">'3кв'!$A$1:$E$53</definedName>
    <definedName name="_xlnm.Print_Area" localSheetId="3">'4кв'!$A$1:$E$58</definedName>
    <definedName name="_xlnm.Print_Area" localSheetId="4">отчет!$A$1:$C$45</definedName>
  </definedNames>
  <calcPr calcId="152511"/>
</workbook>
</file>

<file path=xl/calcChain.xml><?xml version="1.0" encoding="utf-8"?>
<calcChain xmlns="http://schemas.openxmlformats.org/spreadsheetml/2006/main">
  <c r="C37" i="37" l="1"/>
  <c r="C17" i="37"/>
  <c r="C18" i="37"/>
  <c r="C19" i="37"/>
  <c r="C20" i="37"/>
  <c r="C21" i="37"/>
  <c r="C22" i="37"/>
  <c r="D21" i="37"/>
  <c r="G29" i="36"/>
  <c r="C25" i="37"/>
  <c r="C24" i="37"/>
  <c r="C23" i="37"/>
  <c r="E37" i="36"/>
  <c r="B56" i="36"/>
  <c r="E28" i="36"/>
  <c r="E27" i="36"/>
  <c r="E26" i="36"/>
  <c r="E32" i="36"/>
  <c r="E33" i="36"/>
  <c r="E34" i="36"/>
  <c r="E35" i="36"/>
  <c r="E36" i="36"/>
  <c r="E31" i="36"/>
  <c r="E29" i="36"/>
  <c r="C26" i="37" l="1"/>
  <c r="C28" i="37" l="1"/>
  <c r="C6" i="37"/>
  <c r="B54" i="36" l="1"/>
  <c r="C13" i="37"/>
  <c r="C14" i="37" s="1"/>
  <c r="E23" i="36"/>
  <c r="E22" i="36"/>
  <c r="B57" i="36" l="1"/>
  <c r="C16" i="37"/>
  <c r="C31" i="37" s="1"/>
  <c r="C32" i="37" s="1"/>
  <c r="B58" i="36"/>
  <c r="E32" i="35"/>
  <c r="E29" i="35"/>
  <c r="B51" i="35" l="1"/>
  <c r="E30" i="35"/>
  <c r="B55" i="34" l="1"/>
  <c r="E36" i="34"/>
  <c r="E33" i="34"/>
  <c r="E34" i="34"/>
  <c r="E35" i="34"/>
  <c r="E32" i="34"/>
  <c r="E23" i="35" l="1"/>
  <c r="E22" i="35"/>
  <c r="B53" i="34"/>
  <c r="H31" i="34"/>
  <c r="E31" i="34"/>
  <c r="E23" i="34"/>
  <c r="E22" i="34"/>
  <c r="B56" i="34" s="1"/>
  <c r="B57" i="34" l="1"/>
  <c r="B49" i="35" s="1"/>
  <c r="B52" i="35"/>
  <c r="H31" i="33"/>
  <c r="E35" i="33"/>
  <c r="E33" i="33"/>
  <c r="E32" i="33"/>
  <c r="B53" i="35" l="1"/>
  <c r="E31" i="33"/>
  <c r="D35" i="33"/>
  <c r="E23" i="33"/>
  <c r="E22" i="33"/>
  <c r="B55" i="33" l="1"/>
  <c r="B56" i="33" s="1"/>
</calcChain>
</file>

<file path=xl/sharedStrings.xml><?xml version="1.0" encoding="utf-8"?>
<sst xmlns="http://schemas.openxmlformats.org/spreadsheetml/2006/main" count="369" uniqueCount="124">
  <si>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</si>
  <si>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</si>
  <si>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</si>
  <si>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</si>
  <si>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</si>
  <si>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</si>
  <si>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</si>
  <si>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</si>
  <si>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</si>
  <si>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</si>
  <si>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</si>
  <si>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</si>
  <si>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</si>
  <si>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</si>
  <si>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 1)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</si>
  <si>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</si>
  <si>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</si>
  <si>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</si>
  <si>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</si>
  <si>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</si>
  <si>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</si>
  <si>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</si>
  <si>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</si>
  <si>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</si>
  <si>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руб.</t>
  </si>
  <si>
    <t>Настоящий Акт составлен в 2-х экземплярах, имеющий одинаковую юридическую силу, по одному для каждой Стороны.</t>
  </si>
  <si>
    <t>Информация для собственников:</t>
  </si>
  <si>
    <t xml:space="preserve">Итого остаток на конец квартала </t>
  </si>
  <si>
    <t>Работы по содержанию и тек. ремонту</t>
  </si>
  <si>
    <t xml:space="preserve">в т.ч. Оплачено </t>
  </si>
  <si>
    <t>Услуги по дератизации и дезинфекции</t>
  </si>
  <si>
    <t xml:space="preserve">Расходы по управлению МКД </t>
  </si>
  <si>
    <t>Остаток на начало квартала</t>
  </si>
  <si>
    <t xml:space="preserve">Услуги по содержанию многоквартирного дома </t>
  </si>
  <si>
    <t xml:space="preserve">По заявке собственников </t>
  </si>
  <si>
    <t xml:space="preserve">Стоимость материалов </t>
  </si>
  <si>
    <t>горячая вода на СОИ</t>
  </si>
  <si>
    <t>холодная вода на СОИ</t>
  </si>
  <si>
    <t>электроэнергия на СОИ</t>
  </si>
  <si>
    <t>водоотведение на СОИ</t>
  </si>
  <si>
    <t>Итого</t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</si>
  <si>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Бовкун Алексея Александровича</t>
    </r>
  </si>
  <si>
    <t>Исполнитель - ООО ЖКХ "Локомотив", в лице директора  Бовкун А.А.</t>
  </si>
  <si>
    <t>г. Россошь, ул. Строителей, д. 7б</t>
  </si>
  <si>
    <t xml:space="preserve">определена приложением № 9 к договору 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</si>
  <si>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№37,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>протокола общего собрания собственников №1 от 25 марта 2024 г.</t>
    </r>
  </si>
  <si>
    <t>Общая площадь квартир - 3590,4</t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</si>
  <si>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№11  от   01.06.2024 г.</t>
    </r>
  </si>
  <si>
    <t>Полив</t>
  </si>
  <si>
    <r>
      <t>именуемый в дальнейшем "Заказчик", в лице</t>
    </r>
    <r>
      <rPr>
        <b/>
        <sz val="11"/>
        <color theme="1"/>
        <rFont val="Times New Roman"/>
        <family val="1"/>
        <charset val="204"/>
      </rPr>
      <t xml:space="preserve"> </t>
    </r>
    <r>
      <rPr>
        <b/>
        <u/>
        <sz val="11"/>
        <color theme="1"/>
        <rFont val="Times New Roman"/>
        <family val="1"/>
        <charset val="204"/>
      </rPr>
      <t>Пушкарной Татьяны Валерьевны</t>
    </r>
  </si>
  <si>
    <t>Заказчик - Собственники МКД, в лице председателя совета МКД Пушкарной Т.В.</t>
  </si>
  <si>
    <t>1 квартал</t>
  </si>
  <si>
    <t>до 31.06.2025 года</t>
  </si>
  <si>
    <t>31.03.2025 г.</t>
  </si>
  <si>
    <t>за 1 квартал 2025 года</t>
  </si>
  <si>
    <t>Ремонт водостока (кв.37 )</t>
  </si>
  <si>
    <t>Замена личинок выхода на чердак (кв.37)</t>
  </si>
  <si>
    <t>февраль</t>
  </si>
  <si>
    <t>Предъявлено населению 300546,55</t>
  </si>
  <si>
    <t xml:space="preserve">           2. Всего за период с "01" 01  2025 г. по "31" 03 2025 г. выполнено работ (оказано услуг) на общую сумму двести восемьдесят три тысячи двести двенадцать рублей 86 копеек.</t>
  </si>
  <si>
    <t>Корректировка по обслуживанию ОДПУ ГВС</t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</si>
  <si>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 7Б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ул. Строителей</t>
    </r>
  </si>
  <si>
    <t>за 2 квартал 2025 года</t>
  </si>
  <si>
    <t>30.06.2025 г.</t>
  </si>
  <si>
    <t>2 квартал</t>
  </si>
  <si>
    <t>за 3 квартал 2025 года</t>
  </si>
  <si>
    <t>30.09.2025 г.</t>
  </si>
  <si>
    <t>3 квартал</t>
  </si>
  <si>
    <t>Опиловка кустарников (кв.39)</t>
  </si>
  <si>
    <t>Окраска скамеек (кв.39,37)</t>
  </si>
  <si>
    <t>Ремонт металлической входной двери (кв.37)</t>
  </si>
  <si>
    <t>март</t>
  </si>
  <si>
    <t>май</t>
  </si>
  <si>
    <t>июнь</t>
  </si>
  <si>
    <t>ч/час</t>
  </si>
  <si>
    <t xml:space="preserve">           2. Всего за период с "01" 04  2025 г. по "30" 06 2025 г. выполнено работ (оказано услуг) на общую сумму двести девяносто две тысячи пятьсот сорок девять рублей 90 копеек.</t>
  </si>
  <si>
    <t>Предъявлено населению 300843,89</t>
  </si>
  <si>
    <t>Поверка ОПУ ТЭ (узел)</t>
  </si>
  <si>
    <t>Предъявлено населению 351750,26</t>
  </si>
  <si>
    <t xml:space="preserve">           2. Всего за период с "01" 07  2025 г. по "30" 09 2025 г. выполнено работ (оказано услуг) на общую сумму тристасемьдесят шесть тысяч семьсот двадцать восемь рублей 64 копейки.</t>
  </si>
  <si>
    <t>за 4 квартал 2025 года</t>
  </si>
  <si>
    <t>4 квартал</t>
  </si>
  <si>
    <t>ОТЧЕТ</t>
  </si>
  <si>
    <t>О ВЫПОЛНЕННЫХ РАБОТАХ И ДВИЖЕНИИ  СРЕДСТВ</t>
  </si>
  <si>
    <t>по ж.д. ул. Строителей, д. 7Б</t>
  </si>
  <si>
    <t>Остаток на начало периода</t>
  </si>
  <si>
    <t xml:space="preserve">Доходы: </t>
  </si>
  <si>
    <t>в том числе:</t>
  </si>
  <si>
    <t>Оплачено в текущем периоде по квитанциям</t>
  </si>
  <si>
    <t>Итого доходов:</t>
  </si>
  <si>
    <t>Расходы:</t>
  </si>
  <si>
    <t>Дератизация, дезинсекция</t>
  </si>
  <si>
    <t>Стоимость материалов</t>
  </si>
  <si>
    <t>работы по договору, всего</t>
  </si>
  <si>
    <t>Итого расходов</t>
  </si>
  <si>
    <t>Справочно:</t>
  </si>
  <si>
    <t>Прирост (+) / уменьшение (-) задолженности за год</t>
  </si>
  <si>
    <t xml:space="preserve">Получил: </t>
  </si>
  <si>
    <t>_____________________________________________</t>
  </si>
  <si>
    <t>НА ЛИЦЕВОМ СЧЕТЕ  ЗА  период  с 01.06.2025 г. по 31.12.2025 г.</t>
  </si>
  <si>
    <t>Остаток средств на 01.01.2026</t>
  </si>
  <si>
    <t>Обследование системы КНС по квартирам (кв.21)</t>
  </si>
  <si>
    <t>Монтаж плети ХВС для полива, счетчика (кв.15)</t>
  </si>
  <si>
    <t>Ремонт трещины на фасаде (кв.21)</t>
  </si>
  <si>
    <t>Прочистка водоотводной канавы вдоль дет.площадки, установка ручки на окно (кв.27)</t>
  </si>
  <si>
    <t>Уборка подвального помещения (кв.47)</t>
  </si>
  <si>
    <t>октябрь</t>
  </si>
  <si>
    <t>ноябрь</t>
  </si>
  <si>
    <t xml:space="preserve">декабрь </t>
  </si>
  <si>
    <t>Предъявлено населению 341757,25</t>
  </si>
  <si>
    <t xml:space="preserve">           2. Всего за период с "01" 10  2025 г. по "31" 12  2025 г.выполнено работ (оказано услуг) на общую сумму триста двадцать семь тысяч пятьсот восемьдесят три рубля 52 копейки</t>
  </si>
  <si>
    <t>Непредвиденные работы  98 ч/ч</t>
  </si>
  <si>
    <t xml:space="preserve">Изготовление и установка двери в  теплоузел </t>
  </si>
  <si>
    <t>Начислено всего 1294167,13</t>
  </si>
  <si>
    <t>* холодная вода на СОИ - 16391,12</t>
  </si>
  <si>
    <t>* горячая вода на СОИ - 80516,85</t>
  </si>
  <si>
    <t>* водоотведение на СОИ- 40159,31</t>
  </si>
  <si>
    <t>* электроэнергия на СОИ- 28493,13</t>
  </si>
  <si>
    <t>Задолженность населения по оплате на 01.01.2025г.</t>
  </si>
  <si>
    <t>Задолженность населения по оплате на 01.01.2026г.</t>
  </si>
  <si>
    <t>Отчет за 2025 год.</t>
  </si>
  <si>
    <t>Перечень предлагаемых работ на 2026 год.</t>
  </si>
  <si>
    <t>Предложение по структуре тарифа на 2026 год.</t>
  </si>
  <si>
    <t>холодная вода на СОИ+ компонент ГВС на СОИ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</si>
</sst>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_-* #,##0.00_р_._-;\-* #,##0.00_р_._-;_-* \-??_р_._-;_-@_-"/>
    <numFmt numFmtId="167" formatCode="#,##0.00\ _₽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4" fillId="0" borderId="0"/>
    <xf numFmtId="165" fontId="15" fillId="0" borderId="0"/>
    <xf numFmtId="166" fontId="14" fillId="0" borderId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164" fontId="7" fillId="0" borderId="0" xfId="1" applyNumberFormat="1" applyFont="1"/>
    <xf numFmtId="164" fontId="4" fillId="0" borderId="0" xfId="1" applyNumberFormat="1" applyFont="1"/>
    <xf numFmtId="0" fontId="11" fillId="0" borderId="0" xfId="0" applyFont="1"/>
    <xf numFmtId="0" fontId="12" fillId="0" borderId="0" xfId="0" applyFont="1"/>
    <xf numFmtId="0" fontId="4" fillId="0" borderId="1" xfId="0" applyFont="1" applyBorder="1" applyAlignment="1">
      <alignment wrapText="1"/>
    </xf>
    <xf numFmtId="0" fontId="4" fillId="2" borderId="1" xfId="0" applyFont="1" applyFill="1" applyBorder="1" applyAlignment="1">
      <alignment vertical="center" wrapText="1"/>
    </xf>
    <xf numFmtId="0" fontId="5" fillId="0" borderId="0" xfId="0" applyFont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16" fillId="0" borderId="1" xfId="0" applyFont="1" applyBorder="1"/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164" fontId="4" fillId="0" borderId="1" xfId="1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7" fillId="0" borderId="3" xfId="0" applyFont="1" applyBorder="1" applyAlignment="1">
      <alignment wrapText="1"/>
    </xf>
    <xf numFmtId="0" fontId="17" fillId="0" borderId="3" xfId="0" applyFont="1" applyFill="1" applyBorder="1" applyAlignment="1">
      <alignment wrapText="1"/>
    </xf>
    <xf numFmtId="0" fontId="17" fillId="0" borderId="3" xfId="0" applyFont="1" applyBorder="1"/>
    <xf numFmtId="0" fontId="17" fillId="0" borderId="3" xfId="0" applyFont="1" applyFill="1" applyBorder="1"/>
    <xf numFmtId="0" fontId="17" fillId="0" borderId="3" xfId="0" applyFont="1" applyBorder="1" applyAlignment="1"/>
    <xf numFmtId="0" fontId="17" fillId="0" borderId="3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14" fontId="5" fillId="0" borderId="0" xfId="0" applyNumberFormat="1" applyFont="1" applyAlignment="1">
      <alignment horizontal="right" wrapText="1"/>
    </xf>
    <xf numFmtId="0" fontId="18" fillId="0" borderId="0" xfId="0" applyFont="1" applyAlignment="1"/>
    <xf numFmtId="0" fontId="3" fillId="0" borderId="0" xfId="0" applyFont="1" applyAlignment="1"/>
    <xf numFmtId="49" fontId="3" fillId="0" borderId="1" xfId="0" applyNumberFormat="1" applyFont="1" applyBorder="1"/>
    <xf numFmtId="167" fontId="8" fillId="0" borderId="1" xfId="1" applyNumberFormat="1" applyFont="1" applyBorder="1" applyAlignment="1">
      <alignment horizontal="center"/>
    </xf>
    <xf numFmtId="4" fontId="18" fillId="0" borderId="0" xfId="0" applyNumberFormat="1" applyFont="1"/>
    <xf numFmtId="0" fontId="3" fillId="0" borderId="0" xfId="0" applyFont="1" applyAlignment="1">
      <alignment horizontal="left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/>
    <xf numFmtId="43" fontId="3" fillId="2" borderId="1" xfId="1" applyFont="1" applyFill="1" applyBorder="1" applyAlignment="1">
      <alignment horizontal="center"/>
    </xf>
    <xf numFmtId="164" fontId="3" fillId="0" borderId="0" xfId="1" applyNumberFormat="1" applyFont="1" applyBorder="1"/>
    <xf numFmtId="0" fontId="3" fillId="0" borderId="0" xfId="0" applyFont="1" applyAlignment="1">
      <alignment horizontal="center"/>
    </xf>
    <xf numFmtId="167" fontId="8" fillId="0" borderId="1" xfId="0" applyNumberFormat="1" applyFont="1" applyBorder="1" applyAlignment="1">
      <alignment horizontal="center"/>
    </xf>
    <xf numFmtId="4" fontId="3" fillId="0" borderId="0" xfId="0" applyNumberFormat="1" applyFont="1"/>
    <xf numFmtId="0" fontId="3" fillId="0" borderId="0" xfId="0" applyFont="1" applyBorder="1"/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wrapText="1"/>
    </xf>
    <xf numFmtId="43" fontId="3" fillId="0" borderId="0" xfId="0" applyNumberFormat="1" applyFont="1"/>
    <xf numFmtId="0" fontId="3" fillId="0" borderId="5" xfId="0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3" fontId="3" fillId="0" borderId="1" xfId="1" applyFont="1" applyBorder="1" applyAlignment="1">
      <alignment horizontal="center"/>
    </xf>
    <xf numFmtId="0" fontId="19" fillId="0" borderId="1" xfId="0" applyFont="1" applyBorder="1" applyAlignment="1">
      <alignment wrapText="1"/>
    </xf>
    <xf numFmtId="43" fontId="3" fillId="2" borderId="1" xfId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/>
    </xf>
    <xf numFmtId="43" fontId="8" fillId="0" borderId="1" xfId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19" fillId="0" borderId="3" xfId="0" applyFont="1" applyBorder="1" applyAlignment="1">
      <alignment wrapText="1"/>
    </xf>
    <xf numFmtId="0" fontId="19" fillId="0" borderId="3" xfId="0" applyFont="1" applyBorder="1" applyAlignment="1">
      <alignment horizontal="center"/>
    </xf>
    <xf numFmtId="2" fontId="3" fillId="0" borderId="0" xfId="0" applyNumberFormat="1" applyFont="1"/>
    <xf numFmtId="0" fontId="3" fillId="0" borderId="1" xfId="0" applyFont="1" applyBorder="1"/>
    <xf numFmtId="43" fontId="4" fillId="0" borderId="0" xfId="0" applyNumberFormat="1" applyFont="1"/>
    <xf numFmtId="4" fontId="3" fillId="0" borderId="0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0" borderId="0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49" fontId="3" fillId="0" borderId="1" xfId="0" applyNumberFormat="1" applyFont="1" applyBorder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6">
    <cellStyle name="Excel Built-in Normal" xfId="4"/>
    <cellStyle name="Обычный" xfId="0" builtinId="0"/>
    <cellStyle name="Обычный 2" xfId="2"/>
    <cellStyle name="Обычный 3" xfId="3"/>
    <cellStyle name="Финансовый" xfId="1" builtinId="3"/>
    <cellStyle name="Финансовый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view="pageBreakPreview" topLeftCell="A19" zoomScaleSheetLayoutView="100" workbookViewId="0">
      <selection activeCell="A31" sqref="A31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85" t="s">
        <v>11</v>
      </c>
      <c r="B1" s="85"/>
      <c r="C1" s="85"/>
      <c r="D1" s="85"/>
      <c r="E1" s="85"/>
    </row>
    <row r="2" spans="1:5" ht="38.25" customHeight="1" x14ac:dyDescent="0.25">
      <c r="A2" s="86" t="s">
        <v>12</v>
      </c>
      <c r="B2" s="87"/>
      <c r="C2" s="87"/>
      <c r="D2" s="87"/>
      <c r="E2" s="87"/>
    </row>
    <row r="3" spans="1:5" x14ac:dyDescent="0.25">
      <c r="A3" s="88" t="s">
        <v>54</v>
      </c>
      <c r="B3" s="88"/>
      <c r="C3" s="88"/>
      <c r="D3" s="88"/>
      <c r="E3" s="88"/>
    </row>
    <row r="4" spans="1:5" s="1" customFormat="1" ht="15.6" customHeight="1" x14ac:dyDescent="0.25">
      <c r="A4" s="19" t="s">
        <v>13</v>
      </c>
      <c r="B4" s="4"/>
      <c r="C4" s="4"/>
      <c r="D4" s="21"/>
      <c r="E4" s="22" t="s">
        <v>53</v>
      </c>
    </row>
    <row r="5" spans="1:5" x14ac:dyDescent="0.25">
      <c r="A5" s="25"/>
      <c r="B5" s="4"/>
      <c r="C5" s="4"/>
      <c r="D5" s="4"/>
      <c r="E5" s="4"/>
    </row>
    <row r="6" spans="1:5" x14ac:dyDescent="0.25">
      <c r="A6" s="77" t="s">
        <v>0</v>
      </c>
      <c r="B6" s="77"/>
      <c r="C6" s="77"/>
      <c r="D6" s="77"/>
      <c r="E6" s="77"/>
    </row>
    <row r="7" spans="1:5" x14ac:dyDescent="0.25">
      <c r="A7" s="89" t="s">
        <v>43</v>
      </c>
      <c r="B7" s="89"/>
      <c r="C7" s="89"/>
      <c r="D7" s="89"/>
      <c r="E7" s="89"/>
    </row>
    <row r="8" spans="1:5" ht="15.75" customHeight="1" x14ac:dyDescent="0.25">
      <c r="A8" s="81" t="s">
        <v>1</v>
      </c>
      <c r="B8" s="81"/>
      <c r="C8" s="81"/>
      <c r="D8" s="81"/>
      <c r="E8" s="81"/>
    </row>
    <row r="9" spans="1:5" ht="13.9" customHeight="1" x14ac:dyDescent="0.25">
      <c r="A9" s="90" t="s">
        <v>49</v>
      </c>
      <c r="B9" s="90"/>
      <c r="C9" s="90"/>
      <c r="D9" s="90"/>
      <c r="E9" s="90"/>
    </row>
    <row r="10" spans="1:5" ht="26.25" customHeight="1" x14ac:dyDescent="0.25">
      <c r="A10" s="91" t="s">
        <v>14</v>
      </c>
      <c r="B10" s="92"/>
      <c r="C10" s="92"/>
      <c r="D10" s="92"/>
      <c r="E10" s="92"/>
    </row>
    <row r="11" spans="1:5" ht="30.75" customHeight="1" x14ac:dyDescent="0.25">
      <c r="A11" s="77" t="s">
        <v>45</v>
      </c>
      <c r="B11" s="77"/>
      <c r="C11" s="77"/>
      <c r="D11" s="77"/>
      <c r="E11" s="77"/>
    </row>
    <row r="12" spans="1:5" ht="14.25" customHeight="1" x14ac:dyDescent="0.25">
      <c r="A12" s="81" t="s">
        <v>15</v>
      </c>
      <c r="B12" s="82"/>
      <c r="C12" s="82"/>
      <c r="D12" s="82"/>
      <c r="E12" s="82"/>
    </row>
    <row r="13" spans="1:5" x14ac:dyDescent="0.25">
      <c r="A13" s="77" t="s">
        <v>22</v>
      </c>
      <c r="B13" s="77"/>
      <c r="C13" s="77"/>
      <c r="D13" s="77"/>
      <c r="E13" s="77"/>
    </row>
    <row r="14" spans="1:5" ht="21" customHeight="1" x14ac:dyDescent="0.25">
      <c r="A14" s="81" t="s">
        <v>2</v>
      </c>
      <c r="B14" s="82"/>
      <c r="C14" s="82"/>
      <c r="D14" s="82"/>
      <c r="E14" s="82"/>
    </row>
    <row r="15" spans="1:5" ht="14.25" customHeight="1" x14ac:dyDescent="0.25">
      <c r="A15" s="77" t="s">
        <v>41</v>
      </c>
      <c r="B15" s="77"/>
      <c r="C15" s="77"/>
      <c r="D15" s="77"/>
      <c r="E15" s="77"/>
    </row>
    <row r="16" spans="1:5" x14ac:dyDescent="0.25">
      <c r="A16" s="81" t="s">
        <v>16</v>
      </c>
      <c r="B16" s="82"/>
      <c r="C16" s="82"/>
      <c r="D16" s="82"/>
      <c r="E16" s="82"/>
    </row>
    <row r="17" spans="1:8" ht="32.25" customHeight="1" x14ac:dyDescent="0.25">
      <c r="A17" s="77" t="s">
        <v>17</v>
      </c>
      <c r="B17" s="77"/>
      <c r="C17" s="77"/>
      <c r="D17" s="77"/>
      <c r="E17" s="77"/>
    </row>
    <row r="18" spans="1:8" ht="64.5" customHeight="1" x14ac:dyDescent="0.25">
      <c r="A18" s="77" t="s">
        <v>47</v>
      </c>
      <c r="B18" s="77"/>
      <c r="C18" s="77"/>
      <c r="D18" s="77"/>
      <c r="E18" s="77"/>
    </row>
    <row r="19" spans="1:8" ht="36.75" customHeight="1" x14ac:dyDescent="0.25">
      <c r="A19" s="83" t="s">
        <v>61</v>
      </c>
      <c r="B19" s="83"/>
      <c r="C19" s="83"/>
      <c r="D19" s="83"/>
      <c r="E19" s="83"/>
    </row>
    <row r="20" spans="1:8" x14ac:dyDescent="0.25">
      <c r="A20" s="83"/>
      <c r="B20" s="83"/>
      <c r="C20" s="83"/>
      <c r="D20" s="83"/>
      <c r="E20" s="83"/>
      <c r="F20" s="2">
        <v>3590.4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52.9" customHeight="1" x14ac:dyDescent="0.25">
      <c r="A22" s="17" t="s">
        <v>33</v>
      </c>
      <c r="B22" s="8" t="s">
        <v>44</v>
      </c>
      <c r="C22" s="3" t="s">
        <v>4</v>
      </c>
      <c r="D22" s="3">
        <v>17.38</v>
      </c>
      <c r="E22" s="7">
        <f>D22*F20*G20</f>
        <v>187203.45599999998</v>
      </c>
    </row>
    <row r="23" spans="1:8" x14ac:dyDescent="0.25">
      <c r="A23" s="6" t="s">
        <v>31</v>
      </c>
      <c r="B23" s="8" t="s">
        <v>23</v>
      </c>
      <c r="C23" s="3" t="s">
        <v>4</v>
      </c>
      <c r="D23" s="3">
        <v>5.55</v>
      </c>
      <c r="E23" s="7">
        <f>D23*F20*G20</f>
        <v>59780.160000000003</v>
      </c>
    </row>
    <row r="24" spans="1:8" ht="25.5" x14ac:dyDescent="0.25">
      <c r="A24" s="6" t="s">
        <v>30</v>
      </c>
      <c r="B24" s="8" t="s">
        <v>34</v>
      </c>
      <c r="C24" s="3" t="s">
        <v>4</v>
      </c>
      <c r="D24" s="3"/>
      <c r="E24" s="7">
        <v>0</v>
      </c>
    </row>
    <row r="25" spans="1:8" x14ac:dyDescent="0.25">
      <c r="A25" s="6" t="s">
        <v>36</v>
      </c>
      <c r="B25" s="8" t="s">
        <v>51</v>
      </c>
      <c r="C25" s="3" t="s">
        <v>24</v>
      </c>
      <c r="D25" s="3"/>
      <c r="E25" s="7">
        <v>0</v>
      </c>
    </row>
    <row r="26" spans="1:8" x14ac:dyDescent="0.25">
      <c r="A26" s="6" t="s">
        <v>38</v>
      </c>
      <c r="B26" s="8" t="s">
        <v>51</v>
      </c>
      <c r="C26" s="3" t="s">
        <v>24</v>
      </c>
      <c r="D26" s="3"/>
      <c r="E26" s="7">
        <v>6540.07</v>
      </c>
    </row>
    <row r="27" spans="1:8" x14ac:dyDescent="0.25">
      <c r="A27" s="6" t="s">
        <v>39</v>
      </c>
      <c r="B27" s="8" t="s">
        <v>51</v>
      </c>
      <c r="C27" s="3" t="s">
        <v>24</v>
      </c>
      <c r="D27" s="3"/>
      <c r="E27" s="7">
        <v>6257.2</v>
      </c>
    </row>
    <row r="28" spans="1:8" x14ac:dyDescent="0.25">
      <c r="A28" s="6" t="s">
        <v>37</v>
      </c>
      <c r="B28" s="8" t="s">
        <v>51</v>
      </c>
      <c r="C28" s="3" t="s">
        <v>24</v>
      </c>
      <c r="D28" s="3"/>
      <c r="E28" s="7">
        <v>21366.57</v>
      </c>
    </row>
    <row r="29" spans="1:8" x14ac:dyDescent="0.25">
      <c r="A29" s="18" t="s">
        <v>35</v>
      </c>
      <c r="B29" s="8" t="s">
        <v>51</v>
      </c>
      <c r="C29" s="20" t="s">
        <v>24</v>
      </c>
      <c r="D29" s="3"/>
      <c r="E29" s="7">
        <v>3101.5</v>
      </c>
    </row>
    <row r="30" spans="1:8" x14ac:dyDescent="0.25">
      <c r="A30" s="18" t="s">
        <v>48</v>
      </c>
      <c r="B30" s="8" t="s">
        <v>51</v>
      </c>
      <c r="C30" s="20" t="s">
        <v>24</v>
      </c>
      <c r="D30" s="3"/>
      <c r="E30" s="7">
        <v>0</v>
      </c>
    </row>
    <row r="31" spans="1:8" ht="30" x14ac:dyDescent="0.25">
      <c r="A31" s="18" t="s">
        <v>60</v>
      </c>
      <c r="B31" s="8" t="s">
        <v>51</v>
      </c>
      <c r="C31" s="20" t="s">
        <v>24</v>
      </c>
      <c r="D31" s="3"/>
      <c r="E31" s="27">
        <f>-5708.736</f>
        <v>-5708.7359999999999</v>
      </c>
      <c r="F31" s="2" t="s">
        <v>52</v>
      </c>
      <c r="H31" s="2">
        <f>0.53*F20*G20</f>
        <v>5708.7359999999999</v>
      </c>
    </row>
    <row r="32" spans="1:8" x14ac:dyDescent="0.25">
      <c r="A32" s="18" t="s">
        <v>55</v>
      </c>
      <c r="B32" s="8" t="s">
        <v>57</v>
      </c>
      <c r="C32" s="20"/>
      <c r="D32" s="3">
        <v>6</v>
      </c>
      <c r="E32" s="7">
        <f>D32*333.76</f>
        <v>2002.56</v>
      </c>
    </row>
    <row r="33" spans="1:5" ht="22.5" customHeight="1" x14ac:dyDescent="0.25">
      <c r="A33" s="18" t="s">
        <v>56</v>
      </c>
      <c r="B33" s="8" t="s">
        <v>57</v>
      </c>
      <c r="C33" s="20"/>
      <c r="D33" s="3">
        <v>8</v>
      </c>
      <c r="E33" s="7">
        <f>D33*333.76</f>
        <v>2670.08</v>
      </c>
    </row>
    <row r="34" spans="1:5" x14ac:dyDescent="0.25">
      <c r="A34" s="18"/>
      <c r="B34" s="8"/>
      <c r="C34" s="20"/>
      <c r="D34" s="3"/>
      <c r="E34" s="7"/>
    </row>
    <row r="35" spans="1:5" s="12" customFormat="1" ht="14.25" x14ac:dyDescent="0.2">
      <c r="A35" s="23" t="s">
        <v>40</v>
      </c>
      <c r="B35" s="9"/>
      <c r="C35" s="10"/>
      <c r="D35" s="10">
        <f>SUM(D30:D34)</f>
        <v>14</v>
      </c>
      <c r="E35" s="11">
        <f>SUM(E22:E34)</f>
        <v>283212.86000000004</v>
      </c>
    </row>
    <row r="37" spans="1:5" ht="30.75" customHeight="1" x14ac:dyDescent="0.25">
      <c r="A37" s="84" t="s">
        <v>59</v>
      </c>
      <c r="B37" s="84"/>
      <c r="C37" s="84"/>
      <c r="D37" s="84"/>
      <c r="E37" s="84"/>
    </row>
    <row r="38" spans="1:5" ht="30.75" customHeight="1" x14ac:dyDescent="0.25">
      <c r="A38" s="77" t="s">
        <v>21</v>
      </c>
      <c r="B38" s="77"/>
      <c r="C38" s="77"/>
      <c r="D38" s="77"/>
      <c r="E38" s="77"/>
    </row>
    <row r="39" spans="1:5" x14ac:dyDescent="0.25">
      <c r="A39" s="77" t="s">
        <v>20</v>
      </c>
      <c r="B39" s="77"/>
      <c r="C39" s="77"/>
      <c r="D39" s="77"/>
      <c r="E39" s="77"/>
    </row>
    <row r="40" spans="1:5" ht="32.25" customHeight="1" x14ac:dyDescent="0.25">
      <c r="A40" s="77" t="s">
        <v>25</v>
      </c>
      <c r="B40" s="77"/>
      <c r="C40" s="77"/>
      <c r="D40" s="77"/>
      <c r="E40" s="77"/>
    </row>
    <row r="41" spans="1:5" x14ac:dyDescent="0.25">
      <c r="A41" s="77" t="s">
        <v>18</v>
      </c>
      <c r="B41" s="77"/>
      <c r="C41" s="77"/>
      <c r="D41" s="77"/>
      <c r="E41" s="77"/>
    </row>
    <row r="42" spans="1:5" x14ac:dyDescent="0.25">
      <c r="A42" s="80" t="s">
        <v>5</v>
      </c>
      <c r="B42" s="80"/>
      <c r="C42" s="80"/>
      <c r="D42" s="80"/>
      <c r="E42" s="80"/>
    </row>
    <row r="43" spans="1:5" x14ac:dyDescent="0.25">
      <c r="A43" s="77" t="s">
        <v>18</v>
      </c>
      <c r="B43" s="77"/>
      <c r="C43" s="77"/>
      <c r="D43" s="77"/>
      <c r="E43" s="77"/>
    </row>
    <row r="44" spans="1:5" x14ac:dyDescent="0.25">
      <c r="A44" s="78" t="s">
        <v>42</v>
      </c>
      <c r="B44" s="78"/>
      <c r="C44" s="78"/>
      <c r="D44" s="78"/>
      <c r="E44" s="78"/>
    </row>
    <row r="45" spans="1:5" x14ac:dyDescent="0.25">
      <c r="B45" s="79" t="s">
        <v>19</v>
      </c>
      <c r="C45" s="79"/>
      <c r="D45" s="79"/>
      <c r="E45" s="5" t="s">
        <v>6</v>
      </c>
    </row>
    <row r="46" spans="1:5" x14ac:dyDescent="0.25">
      <c r="A46" s="24"/>
      <c r="B46" s="24"/>
      <c r="C46" s="24"/>
      <c r="D46" s="24"/>
      <c r="E46" s="24"/>
    </row>
    <row r="47" spans="1:5" x14ac:dyDescent="0.25">
      <c r="A47" s="78" t="s">
        <v>50</v>
      </c>
      <c r="B47" s="78"/>
      <c r="C47" s="78"/>
      <c r="D47" s="78"/>
      <c r="E47" s="78"/>
    </row>
    <row r="48" spans="1:5" x14ac:dyDescent="0.25">
      <c r="B48" s="79" t="s">
        <v>19</v>
      </c>
      <c r="C48" s="79"/>
      <c r="D48" s="79"/>
      <c r="E48" s="5" t="s">
        <v>6</v>
      </c>
    </row>
    <row r="50" spans="1:2" x14ac:dyDescent="0.25">
      <c r="A50" s="16" t="s">
        <v>46</v>
      </c>
    </row>
    <row r="51" spans="1:2" x14ac:dyDescent="0.25">
      <c r="A51" s="12" t="s">
        <v>26</v>
      </c>
    </row>
    <row r="52" spans="1:2" x14ac:dyDescent="0.25">
      <c r="A52" s="2" t="s">
        <v>32</v>
      </c>
      <c r="B52" s="13">
        <v>-238498.64</v>
      </c>
    </row>
    <row r="53" spans="1:2" x14ac:dyDescent="0.25">
      <c r="A53" s="2" t="s">
        <v>58</v>
      </c>
      <c r="B53" s="14"/>
    </row>
    <row r="54" spans="1:2" x14ac:dyDescent="0.25">
      <c r="A54" s="2" t="s">
        <v>29</v>
      </c>
      <c r="B54" s="14">
        <v>298061.19</v>
      </c>
    </row>
    <row r="55" spans="1:2" ht="19.5" customHeight="1" x14ac:dyDescent="0.25">
      <c r="A55" s="26" t="s">
        <v>28</v>
      </c>
      <c r="B55" s="14">
        <f>E35</f>
        <v>283212.86000000004</v>
      </c>
    </row>
    <row r="56" spans="1:2" ht="21.75" customHeight="1" x14ac:dyDescent="0.25">
      <c r="A56" s="15" t="s">
        <v>27</v>
      </c>
      <c r="B56" s="13">
        <f>B52+B54-B55</f>
        <v>-223650.31000000006</v>
      </c>
    </row>
    <row r="58" spans="1:2" x14ac:dyDescent="0.25">
      <c r="B58" s="2">
        <v>-238498.64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42:E42"/>
    <mergeCell ref="A15:E15"/>
    <mergeCell ref="A16:E16"/>
    <mergeCell ref="A17:E17"/>
    <mergeCell ref="A18:E18"/>
    <mergeCell ref="A19:E19"/>
    <mergeCell ref="A20:E20"/>
    <mergeCell ref="A37:E37"/>
    <mergeCell ref="A38:E38"/>
    <mergeCell ref="A39:E39"/>
    <mergeCell ref="A40:E40"/>
    <mergeCell ref="A41:E41"/>
    <mergeCell ref="A43:E43"/>
    <mergeCell ref="A44:E44"/>
    <mergeCell ref="B45:D45"/>
    <mergeCell ref="A47:E47"/>
    <mergeCell ref="B48:D48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view="pageBreakPreview" topLeftCell="A13" zoomScaleSheetLayoutView="100" workbookViewId="0">
      <selection activeCell="B57" sqref="B57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85" t="s">
        <v>11</v>
      </c>
      <c r="B1" s="85"/>
      <c r="C1" s="85"/>
      <c r="D1" s="85"/>
      <c r="E1" s="85"/>
    </row>
    <row r="2" spans="1:5" ht="38.25" customHeight="1" x14ac:dyDescent="0.25">
      <c r="A2" s="86" t="s">
        <v>12</v>
      </c>
      <c r="B2" s="87"/>
      <c r="C2" s="87"/>
      <c r="D2" s="87"/>
      <c r="E2" s="87"/>
    </row>
    <row r="3" spans="1:5" x14ac:dyDescent="0.25">
      <c r="A3" s="88" t="s">
        <v>62</v>
      </c>
      <c r="B3" s="88"/>
      <c r="C3" s="88"/>
      <c r="D3" s="88"/>
      <c r="E3" s="88"/>
    </row>
    <row r="4" spans="1:5" s="1" customFormat="1" ht="15.6" customHeight="1" x14ac:dyDescent="0.25">
      <c r="A4" s="19" t="s">
        <v>13</v>
      </c>
      <c r="B4" s="4"/>
      <c r="C4" s="4"/>
      <c r="D4" s="21"/>
      <c r="E4" s="22" t="s">
        <v>63</v>
      </c>
    </row>
    <row r="5" spans="1:5" x14ac:dyDescent="0.25">
      <c r="A5" s="29"/>
      <c r="B5" s="4"/>
      <c r="C5" s="4"/>
      <c r="D5" s="4"/>
      <c r="E5" s="4"/>
    </row>
    <row r="6" spans="1:5" x14ac:dyDescent="0.25">
      <c r="A6" s="77" t="s">
        <v>0</v>
      </c>
      <c r="B6" s="77"/>
      <c r="C6" s="77"/>
      <c r="D6" s="77"/>
      <c r="E6" s="77"/>
    </row>
    <row r="7" spans="1:5" x14ac:dyDescent="0.25">
      <c r="A7" s="89" t="s">
        <v>43</v>
      </c>
      <c r="B7" s="89"/>
      <c r="C7" s="89"/>
      <c r="D7" s="89"/>
      <c r="E7" s="89"/>
    </row>
    <row r="8" spans="1:5" ht="15.75" customHeight="1" x14ac:dyDescent="0.25">
      <c r="A8" s="81" t="s">
        <v>1</v>
      </c>
      <c r="B8" s="81"/>
      <c r="C8" s="81"/>
      <c r="D8" s="81"/>
      <c r="E8" s="81"/>
    </row>
    <row r="9" spans="1:5" ht="13.9" customHeight="1" x14ac:dyDescent="0.25">
      <c r="A9" s="90" t="s">
        <v>49</v>
      </c>
      <c r="B9" s="90"/>
      <c r="C9" s="90"/>
      <c r="D9" s="90"/>
      <c r="E9" s="90"/>
    </row>
    <row r="10" spans="1:5" ht="26.25" customHeight="1" x14ac:dyDescent="0.25">
      <c r="A10" s="91" t="s">
        <v>14</v>
      </c>
      <c r="B10" s="92"/>
      <c r="C10" s="92"/>
      <c r="D10" s="92"/>
      <c r="E10" s="92"/>
    </row>
    <row r="11" spans="1:5" ht="30.75" customHeight="1" x14ac:dyDescent="0.25">
      <c r="A11" s="77" t="s">
        <v>45</v>
      </c>
      <c r="B11" s="77"/>
      <c r="C11" s="77"/>
      <c r="D11" s="77"/>
      <c r="E11" s="77"/>
    </row>
    <row r="12" spans="1:5" ht="14.25" customHeight="1" x14ac:dyDescent="0.25">
      <c r="A12" s="81" t="s">
        <v>15</v>
      </c>
      <c r="B12" s="82"/>
      <c r="C12" s="82"/>
      <c r="D12" s="82"/>
      <c r="E12" s="82"/>
    </row>
    <row r="13" spans="1:5" x14ac:dyDescent="0.25">
      <c r="A13" s="77" t="s">
        <v>22</v>
      </c>
      <c r="B13" s="77"/>
      <c r="C13" s="77"/>
      <c r="D13" s="77"/>
      <c r="E13" s="77"/>
    </row>
    <row r="14" spans="1:5" ht="21" customHeight="1" x14ac:dyDescent="0.25">
      <c r="A14" s="81" t="s">
        <v>2</v>
      </c>
      <c r="B14" s="82"/>
      <c r="C14" s="82"/>
      <c r="D14" s="82"/>
      <c r="E14" s="82"/>
    </row>
    <row r="15" spans="1:5" ht="14.25" customHeight="1" x14ac:dyDescent="0.25">
      <c r="A15" s="77" t="s">
        <v>41</v>
      </c>
      <c r="B15" s="77"/>
      <c r="C15" s="77"/>
      <c r="D15" s="77"/>
      <c r="E15" s="77"/>
    </row>
    <row r="16" spans="1:5" x14ac:dyDescent="0.25">
      <c r="A16" s="81" t="s">
        <v>16</v>
      </c>
      <c r="B16" s="82"/>
      <c r="C16" s="82"/>
      <c r="D16" s="82"/>
      <c r="E16" s="82"/>
    </row>
    <row r="17" spans="1:8" ht="32.25" customHeight="1" x14ac:dyDescent="0.25">
      <c r="A17" s="77" t="s">
        <v>17</v>
      </c>
      <c r="B17" s="77"/>
      <c r="C17" s="77"/>
      <c r="D17" s="77"/>
      <c r="E17" s="77"/>
    </row>
    <row r="18" spans="1:8" ht="64.5" customHeight="1" x14ac:dyDescent="0.25">
      <c r="A18" s="77" t="s">
        <v>47</v>
      </c>
      <c r="B18" s="77"/>
      <c r="C18" s="77"/>
      <c r="D18" s="77"/>
      <c r="E18" s="77"/>
    </row>
    <row r="19" spans="1:8" ht="36.75" customHeight="1" x14ac:dyDescent="0.25">
      <c r="A19" s="83" t="s">
        <v>61</v>
      </c>
      <c r="B19" s="83"/>
      <c r="C19" s="83"/>
      <c r="D19" s="83"/>
      <c r="E19" s="83"/>
    </row>
    <row r="20" spans="1:8" x14ac:dyDescent="0.25">
      <c r="A20" s="83"/>
      <c r="B20" s="83"/>
      <c r="C20" s="83"/>
      <c r="D20" s="83"/>
      <c r="E20" s="83"/>
      <c r="F20" s="2">
        <v>3590.4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52.9" customHeight="1" x14ac:dyDescent="0.25">
      <c r="A22" s="17" t="s">
        <v>33</v>
      </c>
      <c r="B22" s="8" t="s">
        <v>44</v>
      </c>
      <c r="C22" s="3" t="s">
        <v>4</v>
      </c>
      <c r="D22" s="3">
        <v>17.38</v>
      </c>
      <c r="E22" s="7">
        <f>D22*F20*G20</f>
        <v>187203.45599999998</v>
      </c>
    </row>
    <row r="23" spans="1:8" x14ac:dyDescent="0.25">
      <c r="A23" s="6" t="s">
        <v>31</v>
      </c>
      <c r="B23" s="8" t="s">
        <v>23</v>
      </c>
      <c r="C23" s="3" t="s">
        <v>4</v>
      </c>
      <c r="D23" s="3">
        <v>5.55</v>
      </c>
      <c r="E23" s="7">
        <f>D23*F20*G20</f>
        <v>59780.160000000003</v>
      </c>
    </row>
    <row r="24" spans="1:8" ht="25.5" x14ac:dyDescent="0.25">
      <c r="A24" s="6" t="s">
        <v>30</v>
      </c>
      <c r="B24" s="8" t="s">
        <v>34</v>
      </c>
      <c r="C24" s="3" t="s">
        <v>4</v>
      </c>
      <c r="D24" s="3"/>
      <c r="E24" s="7">
        <v>0</v>
      </c>
    </row>
    <row r="25" spans="1:8" x14ac:dyDescent="0.25">
      <c r="A25" s="6" t="s">
        <v>36</v>
      </c>
      <c r="B25" s="8" t="s">
        <v>64</v>
      </c>
      <c r="C25" s="3" t="s">
        <v>24</v>
      </c>
      <c r="D25" s="3"/>
      <c r="E25" s="7">
        <v>0</v>
      </c>
    </row>
    <row r="26" spans="1:8" x14ac:dyDescent="0.25">
      <c r="A26" s="6" t="s">
        <v>38</v>
      </c>
      <c r="B26" s="8" t="s">
        <v>64</v>
      </c>
      <c r="C26" s="3" t="s">
        <v>24</v>
      </c>
      <c r="D26" s="3"/>
      <c r="E26" s="7">
        <v>7599.34</v>
      </c>
    </row>
    <row r="27" spans="1:8" x14ac:dyDescent="0.25">
      <c r="A27" s="6" t="s">
        <v>39</v>
      </c>
      <c r="B27" s="8" t="s">
        <v>64</v>
      </c>
      <c r="C27" s="3" t="s">
        <v>24</v>
      </c>
      <c r="D27" s="3"/>
      <c r="E27" s="7">
        <v>7778.54</v>
      </c>
    </row>
    <row r="28" spans="1:8" x14ac:dyDescent="0.25">
      <c r="A28" s="6" t="s">
        <v>37</v>
      </c>
      <c r="B28" s="8" t="s">
        <v>64</v>
      </c>
      <c r="C28" s="3" t="s">
        <v>24</v>
      </c>
      <c r="D28" s="3"/>
      <c r="E28" s="7">
        <v>22532.81</v>
      </c>
    </row>
    <row r="29" spans="1:8" x14ac:dyDescent="0.25">
      <c r="A29" s="18" t="s">
        <v>35</v>
      </c>
      <c r="B29" s="8" t="s">
        <v>64</v>
      </c>
      <c r="C29" s="20" t="s">
        <v>24</v>
      </c>
      <c r="D29" s="3"/>
      <c r="E29" s="7">
        <v>1862.99</v>
      </c>
    </row>
    <row r="30" spans="1:8" x14ac:dyDescent="0.25">
      <c r="A30" s="18" t="s">
        <v>48</v>
      </c>
      <c r="B30" s="8" t="s">
        <v>64</v>
      </c>
      <c r="C30" s="20" t="s">
        <v>24</v>
      </c>
      <c r="D30" s="3"/>
      <c r="E30" s="7">
        <v>821.02</v>
      </c>
    </row>
    <row r="31" spans="1:8" ht="30" x14ac:dyDescent="0.25">
      <c r="A31" s="18" t="s">
        <v>60</v>
      </c>
      <c r="B31" s="8" t="s">
        <v>64</v>
      </c>
      <c r="C31" s="20" t="s">
        <v>24</v>
      </c>
      <c r="D31" s="3"/>
      <c r="E31" s="27">
        <f>-5708.736</f>
        <v>-5708.7359999999999</v>
      </c>
      <c r="F31" s="2" t="s">
        <v>52</v>
      </c>
      <c r="H31" s="2">
        <f>0.53*F20*G20</f>
        <v>5708.7359999999999</v>
      </c>
    </row>
    <row r="32" spans="1:8" x14ac:dyDescent="0.25">
      <c r="A32" s="31" t="s">
        <v>55</v>
      </c>
      <c r="B32" s="36" t="s">
        <v>71</v>
      </c>
      <c r="C32" s="20" t="s">
        <v>74</v>
      </c>
      <c r="D32" s="33">
        <v>4</v>
      </c>
      <c r="E32" s="7">
        <f>D32*333.76</f>
        <v>1335.04</v>
      </c>
    </row>
    <row r="33" spans="1:5" x14ac:dyDescent="0.25">
      <c r="A33" s="32" t="s">
        <v>68</v>
      </c>
      <c r="B33" s="36" t="s">
        <v>71</v>
      </c>
      <c r="C33" s="20" t="s">
        <v>74</v>
      </c>
      <c r="D33" s="34">
        <v>12</v>
      </c>
      <c r="E33" s="7">
        <f t="shared" ref="E33:E35" si="0">D33*333.76</f>
        <v>4005.12</v>
      </c>
    </row>
    <row r="34" spans="1:5" x14ac:dyDescent="0.25">
      <c r="A34" s="31" t="s">
        <v>69</v>
      </c>
      <c r="B34" s="36" t="s">
        <v>72</v>
      </c>
      <c r="C34" s="20" t="s">
        <v>74</v>
      </c>
      <c r="D34" s="35">
        <v>10</v>
      </c>
      <c r="E34" s="7">
        <f t="shared" si="0"/>
        <v>3337.6</v>
      </c>
    </row>
    <row r="35" spans="1:5" ht="30" x14ac:dyDescent="0.25">
      <c r="A35" s="31" t="s">
        <v>70</v>
      </c>
      <c r="B35" s="36" t="s">
        <v>73</v>
      </c>
      <c r="C35" s="20" t="s">
        <v>74</v>
      </c>
      <c r="D35" s="33">
        <v>6</v>
      </c>
      <c r="E35" s="7">
        <f t="shared" si="0"/>
        <v>2002.56</v>
      </c>
    </row>
    <row r="36" spans="1:5" s="12" customFormat="1" ht="14.25" x14ac:dyDescent="0.2">
      <c r="A36" s="23" t="s">
        <v>40</v>
      </c>
      <c r="B36" s="9"/>
      <c r="C36" s="10"/>
      <c r="D36" s="10"/>
      <c r="E36" s="11">
        <f>SUM(E22:E35)</f>
        <v>292549.89999999997</v>
      </c>
    </row>
    <row r="38" spans="1:5" ht="30.75" customHeight="1" x14ac:dyDescent="0.25">
      <c r="A38" s="84" t="s">
        <v>75</v>
      </c>
      <c r="B38" s="84"/>
      <c r="C38" s="84"/>
      <c r="D38" s="84"/>
      <c r="E38" s="84"/>
    </row>
    <row r="39" spans="1:5" ht="30.75" customHeight="1" x14ac:dyDescent="0.25">
      <c r="A39" s="77" t="s">
        <v>21</v>
      </c>
      <c r="B39" s="77"/>
      <c r="C39" s="77"/>
      <c r="D39" s="77"/>
      <c r="E39" s="77"/>
    </row>
    <row r="40" spans="1:5" x14ac:dyDescent="0.25">
      <c r="A40" s="77" t="s">
        <v>20</v>
      </c>
      <c r="B40" s="77"/>
      <c r="C40" s="77"/>
      <c r="D40" s="77"/>
      <c r="E40" s="77"/>
    </row>
    <row r="41" spans="1:5" ht="32.25" customHeight="1" x14ac:dyDescent="0.25">
      <c r="A41" s="77" t="s">
        <v>25</v>
      </c>
      <c r="B41" s="77"/>
      <c r="C41" s="77"/>
      <c r="D41" s="77"/>
      <c r="E41" s="77"/>
    </row>
    <row r="42" spans="1:5" x14ac:dyDescent="0.25">
      <c r="A42" s="77" t="s">
        <v>18</v>
      </c>
      <c r="B42" s="77"/>
      <c r="C42" s="77"/>
      <c r="D42" s="77"/>
      <c r="E42" s="77"/>
    </row>
    <row r="43" spans="1:5" x14ac:dyDescent="0.25">
      <c r="A43" s="80" t="s">
        <v>5</v>
      </c>
      <c r="B43" s="80"/>
      <c r="C43" s="80"/>
      <c r="D43" s="80"/>
      <c r="E43" s="80"/>
    </row>
    <row r="44" spans="1:5" x14ac:dyDescent="0.25">
      <c r="A44" s="77" t="s">
        <v>18</v>
      </c>
      <c r="B44" s="77"/>
      <c r="C44" s="77"/>
      <c r="D44" s="77"/>
      <c r="E44" s="77"/>
    </row>
    <row r="45" spans="1:5" x14ac:dyDescent="0.25">
      <c r="A45" s="78" t="s">
        <v>42</v>
      </c>
      <c r="B45" s="78"/>
      <c r="C45" s="78"/>
      <c r="D45" s="78"/>
      <c r="E45" s="78"/>
    </row>
    <row r="46" spans="1:5" x14ac:dyDescent="0.25">
      <c r="B46" s="79" t="s">
        <v>19</v>
      </c>
      <c r="C46" s="79"/>
      <c r="D46" s="79"/>
      <c r="E46" s="5" t="s">
        <v>6</v>
      </c>
    </row>
    <row r="47" spans="1:5" x14ac:dyDescent="0.25">
      <c r="A47" s="28"/>
      <c r="B47" s="28"/>
      <c r="C47" s="28"/>
      <c r="D47" s="28"/>
      <c r="E47" s="28"/>
    </row>
    <row r="48" spans="1:5" x14ac:dyDescent="0.25">
      <c r="A48" s="78" t="s">
        <v>50</v>
      </c>
      <c r="B48" s="78"/>
      <c r="C48" s="78"/>
      <c r="D48" s="78"/>
      <c r="E48" s="78"/>
    </row>
    <row r="49" spans="1:5" x14ac:dyDescent="0.25">
      <c r="B49" s="79" t="s">
        <v>19</v>
      </c>
      <c r="C49" s="79"/>
      <c r="D49" s="79"/>
      <c r="E49" s="5" t="s">
        <v>6</v>
      </c>
    </row>
    <row r="51" spans="1:5" x14ac:dyDescent="0.25">
      <c r="A51" s="16" t="s">
        <v>46</v>
      </c>
    </row>
    <row r="52" spans="1:5" x14ac:dyDescent="0.25">
      <c r="A52" s="12" t="s">
        <v>26</v>
      </c>
    </row>
    <row r="53" spans="1:5" x14ac:dyDescent="0.25">
      <c r="A53" s="2" t="s">
        <v>32</v>
      </c>
      <c r="B53" s="13">
        <f>'1кв'!B56</f>
        <v>-223650.31000000006</v>
      </c>
    </row>
    <row r="54" spans="1:5" x14ac:dyDescent="0.25">
      <c r="A54" s="2" t="s">
        <v>76</v>
      </c>
      <c r="B54" s="14"/>
    </row>
    <row r="55" spans="1:5" x14ac:dyDescent="0.25">
      <c r="A55" s="2" t="s">
        <v>29</v>
      </c>
      <c r="B55" s="14">
        <f>285787.01-24.1</f>
        <v>285762.91000000003</v>
      </c>
    </row>
    <row r="56" spans="1:5" ht="19.5" customHeight="1" x14ac:dyDescent="0.25">
      <c r="A56" s="30" t="s">
        <v>28</v>
      </c>
      <c r="B56" s="14">
        <f>E36</f>
        <v>292549.89999999997</v>
      </c>
    </row>
    <row r="57" spans="1:5" ht="21.75" customHeight="1" x14ac:dyDescent="0.25">
      <c r="A57" s="15" t="s">
        <v>27</v>
      </c>
      <c r="B57" s="13">
        <f>B53+B55-B56</f>
        <v>-230437.3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43:E43"/>
    <mergeCell ref="A15:E15"/>
    <mergeCell ref="A16:E16"/>
    <mergeCell ref="A17:E17"/>
    <mergeCell ref="A18:E18"/>
    <mergeCell ref="A19:E19"/>
    <mergeCell ref="A20:E20"/>
    <mergeCell ref="A38:E38"/>
    <mergeCell ref="A39:E39"/>
    <mergeCell ref="A40:E40"/>
    <mergeCell ref="A41:E41"/>
    <mergeCell ref="A42:E42"/>
    <mergeCell ref="A44:E44"/>
    <mergeCell ref="A45:E45"/>
    <mergeCell ref="B46:D46"/>
    <mergeCell ref="A48:E48"/>
    <mergeCell ref="B49:D49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view="pageBreakPreview" topLeftCell="A16" zoomScaleSheetLayoutView="100" workbookViewId="0">
      <selection activeCell="A34" sqref="A34:E34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85" t="s">
        <v>11</v>
      </c>
      <c r="B1" s="85"/>
      <c r="C1" s="85"/>
      <c r="D1" s="85"/>
      <c r="E1" s="85"/>
    </row>
    <row r="2" spans="1:5" ht="38.25" customHeight="1" x14ac:dyDescent="0.25">
      <c r="A2" s="86" t="s">
        <v>12</v>
      </c>
      <c r="B2" s="87"/>
      <c r="C2" s="87"/>
      <c r="D2" s="87"/>
      <c r="E2" s="87"/>
    </row>
    <row r="3" spans="1:5" x14ac:dyDescent="0.25">
      <c r="A3" s="88" t="s">
        <v>65</v>
      </c>
      <c r="B3" s="88"/>
      <c r="C3" s="88"/>
      <c r="D3" s="88"/>
      <c r="E3" s="88"/>
    </row>
    <row r="4" spans="1:5" s="1" customFormat="1" ht="15.6" customHeight="1" x14ac:dyDescent="0.25">
      <c r="A4" s="19" t="s">
        <v>13</v>
      </c>
      <c r="B4" s="4"/>
      <c r="C4" s="4"/>
      <c r="D4" s="21"/>
      <c r="E4" s="22" t="s">
        <v>66</v>
      </c>
    </row>
    <row r="5" spans="1:5" x14ac:dyDescent="0.25">
      <c r="A5" s="29"/>
      <c r="B5" s="4"/>
      <c r="C5" s="4"/>
      <c r="D5" s="4"/>
      <c r="E5" s="4"/>
    </row>
    <row r="6" spans="1:5" x14ac:dyDescent="0.25">
      <c r="A6" s="77" t="s">
        <v>0</v>
      </c>
      <c r="B6" s="77"/>
      <c r="C6" s="77"/>
      <c r="D6" s="77"/>
      <c r="E6" s="77"/>
    </row>
    <row r="7" spans="1:5" x14ac:dyDescent="0.25">
      <c r="A7" s="89" t="s">
        <v>43</v>
      </c>
      <c r="B7" s="89"/>
      <c r="C7" s="89"/>
      <c r="D7" s="89"/>
      <c r="E7" s="89"/>
    </row>
    <row r="8" spans="1:5" ht="15.75" customHeight="1" x14ac:dyDescent="0.25">
      <c r="A8" s="81" t="s">
        <v>1</v>
      </c>
      <c r="B8" s="81"/>
      <c r="C8" s="81"/>
      <c r="D8" s="81"/>
      <c r="E8" s="81"/>
    </row>
    <row r="9" spans="1:5" ht="13.9" customHeight="1" x14ac:dyDescent="0.25">
      <c r="A9" s="90" t="s">
        <v>49</v>
      </c>
      <c r="B9" s="90"/>
      <c r="C9" s="90"/>
      <c r="D9" s="90"/>
      <c r="E9" s="90"/>
    </row>
    <row r="10" spans="1:5" ht="26.25" customHeight="1" x14ac:dyDescent="0.25">
      <c r="A10" s="91" t="s">
        <v>14</v>
      </c>
      <c r="B10" s="92"/>
      <c r="C10" s="92"/>
      <c r="D10" s="92"/>
      <c r="E10" s="92"/>
    </row>
    <row r="11" spans="1:5" ht="30.75" customHeight="1" x14ac:dyDescent="0.25">
      <c r="A11" s="77" t="s">
        <v>45</v>
      </c>
      <c r="B11" s="77"/>
      <c r="C11" s="77"/>
      <c r="D11" s="77"/>
      <c r="E11" s="77"/>
    </row>
    <row r="12" spans="1:5" ht="14.25" customHeight="1" x14ac:dyDescent="0.25">
      <c r="A12" s="81" t="s">
        <v>15</v>
      </c>
      <c r="B12" s="82"/>
      <c r="C12" s="82"/>
      <c r="D12" s="82"/>
      <c r="E12" s="82"/>
    </row>
    <row r="13" spans="1:5" x14ac:dyDescent="0.25">
      <c r="A13" s="77" t="s">
        <v>22</v>
      </c>
      <c r="B13" s="77"/>
      <c r="C13" s="77"/>
      <c r="D13" s="77"/>
      <c r="E13" s="77"/>
    </row>
    <row r="14" spans="1:5" ht="21" customHeight="1" x14ac:dyDescent="0.25">
      <c r="A14" s="81" t="s">
        <v>2</v>
      </c>
      <c r="B14" s="82"/>
      <c r="C14" s="82"/>
      <c r="D14" s="82"/>
      <c r="E14" s="82"/>
    </row>
    <row r="15" spans="1:5" ht="14.25" customHeight="1" x14ac:dyDescent="0.25">
      <c r="A15" s="77" t="s">
        <v>41</v>
      </c>
      <c r="B15" s="77"/>
      <c r="C15" s="77"/>
      <c r="D15" s="77"/>
      <c r="E15" s="77"/>
    </row>
    <row r="16" spans="1:5" x14ac:dyDescent="0.25">
      <c r="A16" s="81" t="s">
        <v>16</v>
      </c>
      <c r="B16" s="82"/>
      <c r="C16" s="82"/>
      <c r="D16" s="82"/>
      <c r="E16" s="82"/>
    </row>
    <row r="17" spans="1:7" ht="32.25" customHeight="1" x14ac:dyDescent="0.25">
      <c r="A17" s="77" t="s">
        <v>17</v>
      </c>
      <c r="B17" s="77"/>
      <c r="C17" s="77"/>
      <c r="D17" s="77"/>
      <c r="E17" s="77"/>
    </row>
    <row r="18" spans="1:7" ht="64.5" customHeight="1" x14ac:dyDescent="0.25">
      <c r="A18" s="77" t="s">
        <v>47</v>
      </c>
      <c r="B18" s="77"/>
      <c r="C18" s="77"/>
      <c r="D18" s="77"/>
      <c r="E18" s="77"/>
    </row>
    <row r="19" spans="1:7" ht="36.75" customHeight="1" x14ac:dyDescent="0.25">
      <c r="A19" s="83" t="s">
        <v>61</v>
      </c>
      <c r="B19" s="83"/>
      <c r="C19" s="83"/>
      <c r="D19" s="83"/>
      <c r="E19" s="83"/>
    </row>
    <row r="20" spans="1:7" x14ac:dyDescent="0.25">
      <c r="A20" s="83"/>
      <c r="B20" s="83"/>
      <c r="C20" s="83"/>
      <c r="D20" s="83"/>
      <c r="E20" s="83"/>
      <c r="F20" s="2">
        <v>3590.4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52.9" customHeight="1" x14ac:dyDescent="0.25">
      <c r="A22" s="17" t="s">
        <v>33</v>
      </c>
      <c r="B22" s="8" t="s">
        <v>44</v>
      </c>
      <c r="C22" s="3" t="s">
        <v>4</v>
      </c>
      <c r="D22" s="3">
        <v>18.16</v>
      </c>
      <c r="E22" s="7">
        <f>D22*F20*G20</f>
        <v>195604.99200000003</v>
      </c>
    </row>
    <row r="23" spans="1:7" x14ac:dyDescent="0.25">
      <c r="A23" s="6" t="s">
        <v>31</v>
      </c>
      <c r="B23" s="8" t="s">
        <v>23</v>
      </c>
      <c r="C23" s="3" t="s">
        <v>4</v>
      </c>
      <c r="D23" s="3">
        <v>6.08</v>
      </c>
      <c r="E23" s="7">
        <f>D23*F20*G20</f>
        <v>65488.896000000008</v>
      </c>
    </row>
    <row r="24" spans="1:7" ht="25.5" x14ac:dyDescent="0.25">
      <c r="A24" s="6" t="s">
        <v>30</v>
      </c>
      <c r="B24" s="8" t="s">
        <v>34</v>
      </c>
      <c r="C24" s="3" t="s">
        <v>4</v>
      </c>
      <c r="D24" s="3"/>
      <c r="E24" s="7">
        <v>0</v>
      </c>
    </row>
    <row r="25" spans="1:7" x14ac:dyDescent="0.25">
      <c r="A25" s="6" t="s">
        <v>36</v>
      </c>
      <c r="B25" s="8" t="s">
        <v>67</v>
      </c>
      <c r="C25" s="3" t="s">
        <v>24</v>
      </c>
      <c r="D25" s="3"/>
      <c r="E25" s="7">
        <v>0</v>
      </c>
    </row>
    <row r="26" spans="1:7" x14ac:dyDescent="0.25">
      <c r="A26" s="6" t="s">
        <v>38</v>
      </c>
      <c r="B26" s="8" t="s">
        <v>67</v>
      </c>
      <c r="C26" s="3" t="s">
        <v>24</v>
      </c>
      <c r="D26" s="3"/>
      <c r="E26" s="7">
        <v>8323.52</v>
      </c>
    </row>
    <row r="27" spans="1:7" x14ac:dyDescent="0.25">
      <c r="A27" s="6" t="s">
        <v>39</v>
      </c>
      <c r="B27" s="8" t="s">
        <v>67</v>
      </c>
      <c r="C27" s="3" t="s">
        <v>24</v>
      </c>
      <c r="D27" s="3"/>
      <c r="E27" s="7">
        <v>21658.15</v>
      </c>
    </row>
    <row r="28" spans="1:7" x14ac:dyDescent="0.25">
      <c r="A28" s="6" t="s">
        <v>37</v>
      </c>
      <c r="B28" s="8" t="s">
        <v>67</v>
      </c>
      <c r="C28" s="3" t="s">
        <v>24</v>
      </c>
      <c r="D28" s="3"/>
      <c r="E28" s="7">
        <v>34427.07</v>
      </c>
    </row>
    <row r="29" spans="1:7" x14ac:dyDescent="0.25">
      <c r="A29" s="18" t="s">
        <v>35</v>
      </c>
      <c r="B29" s="8" t="s">
        <v>67</v>
      </c>
      <c r="C29" s="20" t="s">
        <v>24</v>
      </c>
      <c r="D29" s="3"/>
      <c r="E29" s="7">
        <f>51226.01-E30-E31</f>
        <v>28558.020000000004</v>
      </c>
    </row>
    <row r="30" spans="1:7" x14ac:dyDescent="0.25">
      <c r="A30" s="18" t="s">
        <v>48</v>
      </c>
      <c r="B30" s="8" t="s">
        <v>67</v>
      </c>
      <c r="C30" s="20" t="s">
        <v>24</v>
      </c>
      <c r="D30" s="3"/>
      <c r="E30" s="7">
        <f>492.34+451.31+492.34</f>
        <v>1435.99</v>
      </c>
    </row>
    <row r="31" spans="1:7" x14ac:dyDescent="0.25">
      <c r="A31" s="18" t="s">
        <v>77</v>
      </c>
      <c r="B31" s="8"/>
      <c r="C31" s="20"/>
      <c r="D31" s="3"/>
      <c r="E31" s="7">
        <v>21232</v>
      </c>
    </row>
    <row r="32" spans="1:7" s="12" customFormat="1" ht="14.25" x14ac:dyDescent="0.2">
      <c r="A32" s="23" t="s">
        <v>40</v>
      </c>
      <c r="B32" s="9"/>
      <c r="C32" s="10"/>
      <c r="D32" s="10"/>
      <c r="E32" s="11">
        <f>SUM(E22:E31)</f>
        <v>376728.63800000009</v>
      </c>
    </row>
    <row r="34" spans="1:5" ht="30.75" customHeight="1" x14ac:dyDescent="0.25">
      <c r="A34" s="84" t="s">
        <v>79</v>
      </c>
      <c r="B34" s="84"/>
      <c r="C34" s="84"/>
      <c r="D34" s="84"/>
      <c r="E34" s="84"/>
    </row>
    <row r="35" spans="1:5" ht="30.75" customHeight="1" x14ac:dyDescent="0.25">
      <c r="A35" s="77" t="s">
        <v>21</v>
      </c>
      <c r="B35" s="77"/>
      <c r="C35" s="77"/>
      <c r="D35" s="77"/>
      <c r="E35" s="77"/>
    </row>
    <row r="36" spans="1:5" x14ac:dyDescent="0.25">
      <c r="A36" s="77" t="s">
        <v>20</v>
      </c>
      <c r="B36" s="77"/>
      <c r="C36" s="77"/>
      <c r="D36" s="77"/>
      <c r="E36" s="77"/>
    </row>
    <row r="37" spans="1:5" ht="32.25" customHeight="1" x14ac:dyDescent="0.25">
      <c r="A37" s="77" t="s">
        <v>25</v>
      </c>
      <c r="B37" s="77"/>
      <c r="C37" s="77"/>
      <c r="D37" s="77"/>
      <c r="E37" s="77"/>
    </row>
    <row r="38" spans="1:5" x14ac:dyDescent="0.25">
      <c r="A38" s="77" t="s">
        <v>18</v>
      </c>
      <c r="B38" s="77"/>
      <c r="C38" s="77"/>
      <c r="D38" s="77"/>
      <c r="E38" s="77"/>
    </row>
    <row r="39" spans="1:5" x14ac:dyDescent="0.25">
      <c r="A39" s="80" t="s">
        <v>5</v>
      </c>
      <c r="B39" s="80"/>
      <c r="C39" s="80"/>
      <c r="D39" s="80"/>
      <c r="E39" s="80"/>
    </row>
    <row r="40" spans="1:5" x14ac:dyDescent="0.25">
      <c r="A40" s="77" t="s">
        <v>18</v>
      </c>
      <c r="B40" s="77"/>
      <c r="C40" s="77"/>
      <c r="D40" s="77"/>
      <c r="E40" s="77"/>
    </row>
    <row r="41" spans="1:5" x14ac:dyDescent="0.25">
      <c r="A41" s="78" t="s">
        <v>42</v>
      </c>
      <c r="B41" s="78"/>
      <c r="C41" s="78"/>
      <c r="D41" s="78"/>
      <c r="E41" s="78"/>
    </row>
    <row r="42" spans="1:5" x14ac:dyDescent="0.25">
      <c r="B42" s="79" t="s">
        <v>19</v>
      </c>
      <c r="C42" s="79"/>
      <c r="D42" s="79"/>
      <c r="E42" s="5" t="s">
        <v>6</v>
      </c>
    </row>
    <row r="43" spans="1:5" x14ac:dyDescent="0.25">
      <c r="A43" s="28"/>
      <c r="B43" s="28"/>
      <c r="C43" s="28"/>
      <c r="D43" s="28"/>
      <c r="E43" s="28"/>
    </row>
    <row r="44" spans="1:5" x14ac:dyDescent="0.25">
      <c r="A44" s="78" t="s">
        <v>50</v>
      </c>
      <c r="B44" s="78"/>
      <c r="C44" s="78"/>
      <c r="D44" s="78"/>
      <c r="E44" s="78"/>
    </row>
    <row r="45" spans="1:5" x14ac:dyDescent="0.25">
      <c r="B45" s="79" t="s">
        <v>19</v>
      </c>
      <c r="C45" s="79"/>
      <c r="D45" s="79"/>
      <c r="E45" s="5" t="s">
        <v>6</v>
      </c>
    </row>
    <row r="47" spans="1:5" x14ac:dyDescent="0.25">
      <c r="A47" s="16" t="s">
        <v>46</v>
      </c>
    </row>
    <row r="48" spans="1:5" x14ac:dyDescent="0.25">
      <c r="A48" s="12" t="s">
        <v>26</v>
      </c>
    </row>
    <row r="49" spans="1:2" x14ac:dyDescent="0.25">
      <c r="A49" s="2" t="s">
        <v>32</v>
      </c>
      <c r="B49" s="13">
        <f>'2кв'!B57</f>
        <v>-230437.3</v>
      </c>
    </row>
    <row r="50" spans="1:2" x14ac:dyDescent="0.25">
      <c r="A50" s="2" t="s">
        <v>78</v>
      </c>
      <c r="B50" s="14"/>
    </row>
    <row r="51" spans="1:2" x14ac:dyDescent="0.25">
      <c r="A51" s="2" t="s">
        <v>29</v>
      </c>
      <c r="B51" s="14">
        <f>336917.37-356.82</f>
        <v>336560.55</v>
      </c>
    </row>
    <row r="52" spans="1:2" ht="19.5" customHeight="1" x14ac:dyDescent="0.25">
      <c r="A52" s="30" t="s">
        <v>28</v>
      </c>
      <c r="B52" s="14">
        <f>E32</f>
        <v>376728.63800000009</v>
      </c>
    </row>
    <row r="53" spans="1:2" x14ac:dyDescent="0.25">
      <c r="A53" s="15" t="s">
        <v>27</v>
      </c>
      <c r="B53" s="13">
        <f>B49+B51-B52</f>
        <v>-270605.38800000009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9:E39"/>
    <mergeCell ref="A15:E15"/>
    <mergeCell ref="A16:E16"/>
    <mergeCell ref="A17:E17"/>
    <mergeCell ref="A18:E18"/>
    <mergeCell ref="A19:E19"/>
    <mergeCell ref="A20:E20"/>
    <mergeCell ref="A34:E34"/>
    <mergeCell ref="A35:E35"/>
    <mergeCell ref="A36:E36"/>
    <mergeCell ref="A37:E37"/>
    <mergeCell ref="A38:E38"/>
    <mergeCell ref="A40:E40"/>
    <mergeCell ref="A41:E41"/>
    <mergeCell ref="B42:D42"/>
    <mergeCell ref="A44:E44"/>
    <mergeCell ref="B45:D45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view="pageBreakPreview" topLeftCell="A19" zoomScaleSheetLayoutView="100" workbookViewId="0">
      <selection activeCell="A28" sqref="A28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6" width="9.140625" style="2"/>
    <col min="7" max="7" width="12.140625" style="2" bestFit="1" customWidth="1"/>
    <col min="8" max="8" width="11.85546875" style="2" customWidth="1"/>
    <col min="9" max="16384" width="9.140625" style="2"/>
  </cols>
  <sheetData>
    <row r="1" spans="1:5" ht="15.75" x14ac:dyDescent="0.25">
      <c r="A1" s="85" t="s">
        <v>11</v>
      </c>
      <c r="B1" s="85"/>
      <c r="C1" s="85"/>
      <c r="D1" s="85"/>
      <c r="E1" s="85"/>
    </row>
    <row r="2" spans="1:5" ht="38.25" customHeight="1" x14ac:dyDescent="0.25">
      <c r="A2" s="86" t="s">
        <v>12</v>
      </c>
      <c r="B2" s="87"/>
      <c r="C2" s="87"/>
      <c r="D2" s="87"/>
      <c r="E2" s="87"/>
    </row>
    <row r="3" spans="1:5" x14ac:dyDescent="0.25">
      <c r="A3" s="88" t="s">
        <v>80</v>
      </c>
      <c r="B3" s="88"/>
      <c r="C3" s="88"/>
      <c r="D3" s="88"/>
      <c r="E3" s="88"/>
    </row>
    <row r="4" spans="1:5" s="1" customFormat="1" ht="15.6" customHeight="1" x14ac:dyDescent="0.25">
      <c r="A4" s="19" t="s">
        <v>13</v>
      </c>
      <c r="B4" s="4"/>
      <c r="C4" s="4"/>
      <c r="D4" s="2"/>
      <c r="E4" s="40">
        <v>46022</v>
      </c>
    </row>
    <row r="5" spans="1:5" x14ac:dyDescent="0.25">
      <c r="A5" s="38"/>
      <c r="B5" s="4"/>
      <c r="C5" s="4"/>
      <c r="D5" s="4"/>
      <c r="E5" s="4"/>
    </row>
    <row r="6" spans="1:5" x14ac:dyDescent="0.25">
      <c r="A6" s="77" t="s">
        <v>0</v>
      </c>
      <c r="B6" s="77"/>
      <c r="C6" s="77"/>
      <c r="D6" s="77"/>
      <c r="E6" s="77"/>
    </row>
    <row r="7" spans="1:5" x14ac:dyDescent="0.25">
      <c r="A7" s="89" t="s">
        <v>43</v>
      </c>
      <c r="B7" s="89"/>
      <c r="C7" s="89"/>
      <c r="D7" s="89"/>
      <c r="E7" s="89"/>
    </row>
    <row r="8" spans="1:5" ht="15.75" customHeight="1" x14ac:dyDescent="0.25">
      <c r="A8" s="81" t="s">
        <v>1</v>
      </c>
      <c r="B8" s="81"/>
      <c r="C8" s="81"/>
      <c r="D8" s="81"/>
      <c r="E8" s="81"/>
    </row>
    <row r="9" spans="1:5" ht="13.9" customHeight="1" x14ac:dyDescent="0.25">
      <c r="A9" s="90" t="s">
        <v>49</v>
      </c>
      <c r="B9" s="90"/>
      <c r="C9" s="90"/>
      <c r="D9" s="90"/>
      <c r="E9" s="90"/>
    </row>
    <row r="10" spans="1:5" ht="26.25" customHeight="1" x14ac:dyDescent="0.25">
      <c r="A10" s="91" t="s">
        <v>14</v>
      </c>
      <c r="B10" s="92"/>
      <c r="C10" s="92"/>
      <c r="D10" s="92"/>
      <c r="E10" s="92"/>
    </row>
    <row r="11" spans="1:5" ht="30.75" customHeight="1" x14ac:dyDescent="0.25">
      <c r="A11" s="77" t="s">
        <v>45</v>
      </c>
      <c r="B11" s="77"/>
      <c r="C11" s="77"/>
      <c r="D11" s="77"/>
      <c r="E11" s="77"/>
    </row>
    <row r="12" spans="1:5" ht="14.25" customHeight="1" x14ac:dyDescent="0.25">
      <c r="A12" s="81" t="s">
        <v>15</v>
      </c>
      <c r="B12" s="82"/>
      <c r="C12" s="82"/>
      <c r="D12" s="82"/>
      <c r="E12" s="82"/>
    </row>
    <row r="13" spans="1:5" x14ac:dyDescent="0.25">
      <c r="A13" s="77" t="s">
        <v>22</v>
      </c>
      <c r="B13" s="77"/>
      <c r="C13" s="77"/>
      <c r="D13" s="77"/>
      <c r="E13" s="77"/>
    </row>
    <row r="14" spans="1:5" ht="21" customHeight="1" x14ac:dyDescent="0.25">
      <c r="A14" s="81" t="s">
        <v>2</v>
      </c>
      <c r="B14" s="82"/>
      <c r="C14" s="82"/>
      <c r="D14" s="82"/>
      <c r="E14" s="82"/>
    </row>
    <row r="15" spans="1:5" ht="14.25" customHeight="1" x14ac:dyDescent="0.25">
      <c r="A15" s="77" t="s">
        <v>41</v>
      </c>
      <c r="B15" s="77"/>
      <c r="C15" s="77"/>
      <c r="D15" s="77"/>
      <c r="E15" s="77"/>
    </row>
    <row r="16" spans="1:5" x14ac:dyDescent="0.25">
      <c r="A16" s="81" t="s">
        <v>16</v>
      </c>
      <c r="B16" s="82"/>
      <c r="C16" s="82"/>
      <c r="D16" s="82"/>
      <c r="E16" s="82"/>
    </row>
    <row r="17" spans="1:7" ht="32.25" customHeight="1" x14ac:dyDescent="0.25">
      <c r="A17" s="77" t="s">
        <v>17</v>
      </c>
      <c r="B17" s="77"/>
      <c r="C17" s="77"/>
      <c r="D17" s="77"/>
      <c r="E17" s="77"/>
    </row>
    <row r="18" spans="1:7" ht="64.5" customHeight="1" x14ac:dyDescent="0.25">
      <c r="A18" s="77" t="s">
        <v>47</v>
      </c>
      <c r="B18" s="77"/>
      <c r="C18" s="77"/>
      <c r="D18" s="77"/>
      <c r="E18" s="77"/>
    </row>
    <row r="19" spans="1:7" ht="36.75" customHeight="1" x14ac:dyDescent="0.25">
      <c r="A19" s="83" t="s">
        <v>61</v>
      </c>
      <c r="B19" s="83"/>
      <c r="C19" s="83"/>
      <c r="D19" s="83"/>
      <c r="E19" s="83"/>
    </row>
    <row r="20" spans="1:7" x14ac:dyDescent="0.25">
      <c r="A20" s="83"/>
      <c r="B20" s="83"/>
      <c r="C20" s="83"/>
      <c r="D20" s="83"/>
      <c r="E20" s="83"/>
      <c r="F20" s="2">
        <v>3590.4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52.9" customHeight="1" x14ac:dyDescent="0.25">
      <c r="A22" s="17" t="s">
        <v>33</v>
      </c>
      <c r="B22" s="8" t="s">
        <v>44</v>
      </c>
      <c r="C22" s="3" t="s">
        <v>4</v>
      </c>
      <c r="D22" s="3">
        <v>18.16</v>
      </c>
      <c r="E22" s="7">
        <f>D22*F20*G20</f>
        <v>195604.99200000003</v>
      </c>
    </row>
    <row r="23" spans="1:7" x14ac:dyDescent="0.25">
      <c r="A23" s="6" t="s">
        <v>31</v>
      </c>
      <c r="B23" s="8" t="s">
        <v>23</v>
      </c>
      <c r="C23" s="3" t="s">
        <v>4</v>
      </c>
      <c r="D23" s="3">
        <v>6.08</v>
      </c>
      <c r="E23" s="7">
        <f>D23*F20*G20</f>
        <v>65488.896000000008</v>
      </c>
    </row>
    <row r="24" spans="1:7" ht="25.5" x14ac:dyDescent="0.25">
      <c r="A24" s="6" t="s">
        <v>30</v>
      </c>
      <c r="B24" s="8" t="s">
        <v>34</v>
      </c>
      <c r="C24" s="3" t="s">
        <v>4</v>
      </c>
      <c r="D24" s="3"/>
      <c r="E24" s="7">
        <v>0</v>
      </c>
    </row>
    <row r="25" spans="1:7" x14ac:dyDescent="0.25">
      <c r="A25" s="6" t="s">
        <v>36</v>
      </c>
      <c r="B25" s="8" t="s">
        <v>81</v>
      </c>
      <c r="C25" s="3" t="s">
        <v>24</v>
      </c>
      <c r="D25" s="3"/>
      <c r="E25" s="7">
        <v>0</v>
      </c>
    </row>
    <row r="26" spans="1:7" x14ac:dyDescent="0.25">
      <c r="A26" s="6" t="s">
        <v>38</v>
      </c>
      <c r="B26" s="8" t="s">
        <v>81</v>
      </c>
      <c r="C26" s="3" t="s">
        <v>24</v>
      </c>
      <c r="D26" s="3"/>
      <c r="E26" s="7">
        <f>1716.8+1989.12+4220.96</f>
        <v>7926.88</v>
      </c>
    </row>
    <row r="27" spans="1:7" x14ac:dyDescent="0.25">
      <c r="A27" s="6" t="s">
        <v>39</v>
      </c>
      <c r="B27" s="8" t="s">
        <v>81</v>
      </c>
      <c r="C27" s="3" t="s">
        <v>24</v>
      </c>
      <c r="D27" s="3"/>
      <c r="E27" s="7">
        <f>2737.1+1828.6+1638.41</f>
        <v>6204.11</v>
      </c>
    </row>
    <row r="28" spans="1:7" x14ac:dyDescent="0.25">
      <c r="A28" s="6" t="s">
        <v>37</v>
      </c>
      <c r="B28" s="8" t="s">
        <v>81</v>
      </c>
      <c r="C28" s="3" t="s">
        <v>24</v>
      </c>
      <c r="D28" s="3"/>
      <c r="E28" s="2">
        <f>7322.15+7463.7+8139.84</f>
        <v>22925.69</v>
      </c>
    </row>
    <row r="29" spans="1:7" x14ac:dyDescent="0.25">
      <c r="A29" s="18" t="s">
        <v>35</v>
      </c>
      <c r="B29" s="8" t="s">
        <v>81</v>
      </c>
      <c r="C29" s="20" t="s">
        <v>24</v>
      </c>
      <c r="D29" s="3"/>
      <c r="E29" s="7">
        <f>11995.37</f>
        <v>11995.37</v>
      </c>
      <c r="G29" s="74">
        <f>SUM(E26:E28)</f>
        <v>37056.68</v>
      </c>
    </row>
    <row r="30" spans="1:7" x14ac:dyDescent="0.25">
      <c r="A30" s="18" t="s">
        <v>48</v>
      </c>
      <c r="B30" s="8" t="s">
        <v>81</v>
      </c>
      <c r="C30" s="20" t="s">
        <v>24</v>
      </c>
      <c r="D30" s="3"/>
      <c r="E30" s="7">
        <v>82.06</v>
      </c>
    </row>
    <row r="31" spans="1:7" ht="30" x14ac:dyDescent="0.25">
      <c r="A31" s="31" t="s">
        <v>101</v>
      </c>
      <c r="B31" s="36" t="s">
        <v>106</v>
      </c>
      <c r="C31" s="20" t="s">
        <v>74</v>
      </c>
      <c r="D31" s="36">
        <v>1</v>
      </c>
      <c r="E31" s="7">
        <f>D31*333.76</f>
        <v>333.76</v>
      </c>
    </row>
    <row r="32" spans="1:7" ht="30" x14ac:dyDescent="0.25">
      <c r="A32" s="31" t="s">
        <v>102</v>
      </c>
      <c r="B32" s="36" t="s">
        <v>106</v>
      </c>
      <c r="C32" s="20" t="s">
        <v>74</v>
      </c>
      <c r="D32" s="36">
        <v>8</v>
      </c>
      <c r="E32" s="7">
        <f t="shared" ref="E32:E36" si="0">D32*333.76</f>
        <v>2670.08</v>
      </c>
    </row>
    <row r="33" spans="1:5" x14ac:dyDescent="0.25">
      <c r="A33" s="31" t="s">
        <v>103</v>
      </c>
      <c r="B33" s="36" t="s">
        <v>107</v>
      </c>
      <c r="C33" s="20" t="s">
        <v>74</v>
      </c>
      <c r="D33" s="36">
        <v>9</v>
      </c>
      <c r="E33" s="7">
        <f t="shared" si="0"/>
        <v>3003.84</v>
      </c>
    </row>
    <row r="34" spans="1:5" ht="47.25" x14ac:dyDescent="0.25">
      <c r="A34" s="70" t="s">
        <v>104</v>
      </c>
      <c r="B34" s="36" t="s">
        <v>107</v>
      </c>
      <c r="C34" s="20" t="s">
        <v>74</v>
      </c>
      <c r="D34" s="71">
        <v>8</v>
      </c>
      <c r="E34" s="7">
        <f t="shared" si="0"/>
        <v>2670.08</v>
      </c>
    </row>
    <row r="35" spans="1:5" ht="21" customHeight="1" x14ac:dyDescent="0.25">
      <c r="A35" s="70" t="s">
        <v>105</v>
      </c>
      <c r="B35" s="36" t="s">
        <v>107</v>
      </c>
      <c r="C35" s="20" t="s">
        <v>74</v>
      </c>
      <c r="D35" s="71">
        <v>8</v>
      </c>
      <c r="E35" s="7">
        <f t="shared" si="0"/>
        <v>2670.08</v>
      </c>
    </row>
    <row r="36" spans="1:5" ht="31.5" x14ac:dyDescent="0.25">
      <c r="A36" s="70" t="s">
        <v>112</v>
      </c>
      <c r="B36" s="71" t="s">
        <v>108</v>
      </c>
      <c r="C36" s="20" t="s">
        <v>74</v>
      </c>
      <c r="D36" s="71">
        <v>18</v>
      </c>
      <c r="E36" s="7">
        <f t="shared" si="0"/>
        <v>6007.68</v>
      </c>
    </row>
    <row r="37" spans="1:5" s="12" customFormat="1" ht="14.25" x14ac:dyDescent="0.2">
      <c r="A37" s="23" t="s">
        <v>40</v>
      </c>
      <c r="B37" s="9"/>
      <c r="C37" s="10"/>
      <c r="D37" s="10"/>
      <c r="E37" s="11">
        <f>SUM(E22:E36)</f>
        <v>327583.5180000001</v>
      </c>
    </row>
    <row r="39" spans="1:5" ht="30.75" customHeight="1" x14ac:dyDescent="0.25">
      <c r="A39" s="84" t="s">
        <v>110</v>
      </c>
      <c r="B39" s="84"/>
      <c r="C39" s="84"/>
      <c r="D39" s="84"/>
      <c r="E39" s="84"/>
    </row>
    <row r="40" spans="1:5" ht="30.75" customHeight="1" x14ac:dyDescent="0.25">
      <c r="A40" s="77" t="s">
        <v>21</v>
      </c>
      <c r="B40" s="77"/>
      <c r="C40" s="77"/>
      <c r="D40" s="77"/>
      <c r="E40" s="77"/>
    </row>
    <row r="41" spans="1:5" x14ac:dyDescent="0.25">
      <c r="A41" s="77" t="s">
        <v>20</v>
      </c>
      <c r="B41" s="77"/>
      <c r="C41" s="77"/>
      <c r="D41" s="77"/>
      <c r="E41" s="77"/>
    </row>
    <row r="42" spans="1:5" ht="32.25" customHeight="1" x14ac:dyDescent="0.25">
      <c r="A42" s="77" t="s">
        <v>25</v>
      </c>
      <c r="B42" s="77"/>
      <c r="C42" s="77"/>
      <c r="D42" s="77"/>
      <c r="E42" s="77"/>
    </row>
    <row r="43" spans="1:5" x14ac:dyDescent="0.25">
      <c r="A43" s="77" t="s">
        <v>18</v>
      </c>
      <c r="B43" s="77"/>
      <c r="C43" s="77"/>
      <c r="D43" s="77"/>
      <c r="E43" s="77"/>
    </row>
    <row r="44" spans="1:5" x14ac:dyDescent="0.25">
      <c r="A44" s="80" t="s">
        <v>5</v>
      </c>
      <c r="B44" s="80"/>
      <c r="C44" s="80"/>
      <c r="D44" s="80"/>
      <c r="E44" s="80"/>
    </row>
    <row r="45" spans="1:5" x14ac:dyDescent="0.25">
      <c r="A45" s="77" t="s">
        <v>18</v>
      </c>
      <c r="B45" s="77"/>
      <c r="C45" s="77"/>
      <c r="D45" s="77"/>
      <c r="E45" s="77"/>
    </row>
    <row r="46" spans="1:5" x14ac:dyDescent="0.25">
      <c r="A46" s="78" t="s">
        <v>42</v>
      </c>
      <c r="B46" s="78"/>
      <c r="C46" s="78"/>
      <c r="D46" s="78"/>
      <c r="E46" s="78"/>
    </row>
    <row r="47" spans="1:5" x14ac:dyDescent="0.25">
      <c r="B47" s="79" t="s">
        <v>19</v>
      </c>
      <c r="C47" s="79"/>
      <c r="D47" s="79"/>
      <c r="E47" s="5" t="s">
        <v>6</v>
      </c>
    </row>
    <row r="48" spans="1:5" x14ac:dyDescent="0.25">
      <c r="A48" s="37"/>
      <c r="B48" s="37"/>
      <c r="C48" s="37"/>
      <c r="D48" s="37"/>
      <c r="E48" s="37"/>
    </row>
    <row r="49" spans="1:5" x14ac:dyDescent="0.25">
      <c r="A49" s="78" t="s">
        <v>50</v>
      </c>
      <c r="B49" s="78"/>
      <c r="C49" s="78"/>
      <c r="D49" s="78"/>
      <c r="E49" s="78"/>
    </row>
    <row r="50" spans="1:5" x14ac:dyDescent="0.25">
      <c r="B50" s="79" t="s">
        <v>19</v>
      </c>
      <c r="C50" s="79"/>
      <c r="D50" s="79"/>
      <c r="E50" s="5" t="s">
        <v>6</v>
      </c>
    </row>
    <row r="52" spans="1:5" x14ac:dyDescent="0.25">
      <c r="A52" s="16" t="s">
        <v>46</v>
      </c>
    </row>
    <row r="53" spans="1:5" x14ac:dyDescent="0.25">
      <c r="A53" s="12" t="s">
        <v>26</v>
      </c>
    </row>
    <row r="54" spans="1:5" x14ac:dyDescent="0.25">
      <c r="A54" s="2" t="s">
        <v>32</v>
      </c>
      <c r="B54" s="13">
        <f>'3кв'!B53</f>
        <v>-270605.38800000009</v>
      </c>
    </row>
    <row r="55" spans="1:5" x14ac:dyDescent="0.25">
      <c r="A55" s="2" t="s">
        <v>109</v>
      </c>
      <c r="B55" s="14"/>
    </row>
    <row r="56" spans="1:5" x14ac:dyDescent="0.25">
      <c r="A56" s="2" t="s">
        <v>29</v>
      </c>
      <c r="B56" s="14">
        <f>328490.85-77.26</f>
        <v>328413.58999999997</v>
      </c>
    </row>
    <row r="57" spans="1:5" ht="19.5" customHeight="1" x14ac:dyDescent="0.25">
      <c r="A57" s="39" t="s">
        <v>28</v>
      </c>
      <c r="B57" s="14">
        <f>E37</f>
        <v>327583.5180000001</v>
      </c>
    </row>
    <row r="58" spans="1:5" x14ac:dyDescent="0.25">
      <c r="A58" s="15" t="s">
        <v>27</v>
      </c>
      <c r="B58" s="13">
        <f>B54+B56-B57</f>
        <v>-269775.31600000022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44:E44"/>
    <mergeCell ref="A15:E15"/>
    <mergeCell ref="A16:E16"/>
    <mergeCell ref="A17:E17"/>
    <mergeCell ref="A18:E18"/>
    <mergeCell ref="A19:E19"/>
    <mergeCell ref="A20:E20"/>
    <mergeCell ref="A39:E39"/>
    <mergeCell ref="A40:E40"/>
    <mergeCell ref="A41:E41"/>
    <mergeCell ref="A42:E42"/>
    <mergeCell ref="A43:E43"/>
    <mergeCell ref="A45:E45"/>
    <mergeCell ref="A46:E46"/>
    <mergeCell ref="B47:D47"/>
    <mergeCell ref="A49:E49"/>
    <mergeCell ref="B50:D50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view="pageBreakPreview" zoomScaleSheetLayoutView="100" workbookViewId="0">
      <selection activeCell="F25" sqref="F25"/>
    </sheetView>
  </sheetViews>
  <sheetFormatPr defaultRowHeight="15.75" x14ac:dyDescent="0.25"/>
  <cols>
    <col min="1" max="1" width="10.5703125" style="1" customWidth="1"/>
    <col min="2" max="2" width="64.140625" style="1" customWidth="1"/>
    <col min="3" max="3" width="16.140625" style="1" customWidth="1"/>
    <col min="4" max="4" width="11.85546875" style="1" customWidth="1"/>
    <col min="5" max="5" width="14.7109375" style="1" customWidth="1"/>
    <col min="6" max="6" width="12.42578125" style="1" customWidth="1"/>
    <col min="7" max="7" width="12" style="1" customWidth="1"/>
    <col min="8" max="8" width="13.5703125" style="1" customWidth="1"/>
    <col min="9" max="16384" width="9.140625" style="1"/>
  </cols>
  <sheetData>
    <row r="1" spans="1:4" x14ac:dyDescent="0.25">
      <c r="A1" s="94" t="s">
        <v>82</v>
      </c>
      <c r="B1" s="94"/>
      <c r="C1" s="94"/>
      <c r="D1" s="41"/>
    </row>
    <row r="2" spans="1:4" x14ac:dyDescent="0.25">
      <c r="A2" s="95" t="s">
        <v>83</v>
      </c>
      <c r="B2" s="95"/>
      <c r="C2" s="95"/>
      <c r="D2" s="42"/>
    </row>
    <row r="3" spans="1:4" x14ac:dyDescent="0.25">
      <c r="A3" s="95" t="s">
        <v>99</v>
      </c>
      <c r="B3" s="95"/>
      <c r="C3" s="95"/>
      <c r="D3" s="42"/>
    </row>
    <row r="4" spans="1:4" x14ac:dyDescent="0.25">
      <c r="A4" s="94" t="s">
        <v>84</v>
      </c>
      <c r="B4" s="94"/>
      <c r="C4" s="94"/>
      <c r="D4" s="41"/>
    </row>
    <row r="5" spans="1:4" x14ac:dyDescent="0.25">
      <c r="A5" s="96"/>
      <c r="B5" s="96"/>
      <c r="C5" s="96"/>
    </row>
    <row r="6" spans="1:4" x14ac:dyDescent="0.25">
      <c r="A6" s="42"/>
      <c r="B6" s="43" t="s">
        <v>85</v>
      </c>
      <c r="C6" s="44">
        <f>'1кв'!B52</f>
        <v>-238498.64</v>
      </c>
      <c r="D6" s="45"/>
    </row>
    <row r="7" spans="1:4" x14ac:dyDescent="0.25">
      <c r="A7" s="46" t="s">
        <v>86</v>
      </c>
      <c r="B7" s="43" t="s">
        <v>113</v>
      </c>
      <c r="C7" s="44"/>
      <c r="D7" s="45"/>
    </row>
    <row r="8" spans="1:4" x14ac:dyDescent="0.25">
      <c r="A8" s="42"/>
      <c r="B8" s="47" t="s">
        <v>87</v>
      </c>
      <c r="C8" s="44"/>
      <c r="D8" s="45"/>
    </row>
    <row r="9" spans="1:4" x14ac:dyDescent="0.25">
      <c r="A9" s="42"/>
      <c r="B9" s="48" t="s">
        <v>114</v>
      </c>
      <c r="C9" s="44"/>
      <c r="D9" s="45"/>
    </row>
    <row r="10" spans="1:4" x14ac:dyDescent="0.25">
      <c r="A10" s="42"/>
      <c r="B10" s="48" t="s">
        <v>115</v>
      </c>
      <c r="C10" s="44"/>
      <c r="D10" s="45"/>
    </row>
    <row r="11" spans="1:4" x14ac:dyDescent="0.25">
      <c r="A11" s="42"/>
      <c r="B11" s="48" t="s">
        <v>116</v>
      </c>
      <c r="C11" s="44"/>
      <c r="D11" s="45"/>
    </row>
    <row r="12" spans="1:4" x14ac:dyDescent="0.25">
      <c r="A12" s="42"/>
      <c r="B12" s="48" t="s">
        <v>117</v>
      </c>
      <c r="C12" s="44"/>
      <c r="D12" s="45"/>
    </row>
    <row r="13" spans="1:4" x14ac:dyDescent="0.25">
      <c r="B13" s="49" t="s">
        <v>88</v>
      </c>
      <c r="C13" s="50">
        <f>'1кв'!B54+'2кв'!B55+'3кв'!B51+'4кв'!B56</f>
        <v>1248798.2400000002</v>
      </c>
      <c r="D13" s="51"/>
    </row>
    <row r="14" spans="1:4" x14ac:dyDescent="0.25">
      <c r="A14" s="52"/>
      <c r="B14" s="49" t="s">
        <v>89</v>
      </c>
      <c r="C14" s="53">
        <f>SUM(C10:C13)</f>
        <v>1248798.2400000002</v>
      </c>
      <c r="D14" s="45"/>
    </row>
    <row r="15" spans="1:4" x14ac:dyDescent="0.25">
      <c r="B15" s="93"/>
      <c r="C15" s="93"/>
      <c r="D15" s="54"/>
    </row>
    <row r="16" spans="1:4" ht="17.25" customHeight="1" x14ac:dyDescent="0.25">
      <c r="A16" s="55" t="s">
        <v>90</v>
      </c>
      <c r="B16" s="56" t="s">
        <v>33</v>
      </c>
      <c r="C16" s="50">
        <f>'1кв'!E22+'2кв'!E22+'3кв'!E22+'4кв'!E22</f>
        <v>765616.89599999995</v>
      </c>
      <c r="D16" s="54"/>
    </row>
    <row r="17" spans="1:7" ht="15" customHeight="1" x14ac:dyDescent="0.25">
      <c r="A17" s="55"/>
      <c r="B17" s="57" t="s">
        <v>31</v>
      </c>
      <c r="C17" s="50">
        <f>'1кв'!E23+'2кв'!E23+'3кв'!E23+'4кв'!E23</f>
        <v>250538.11200000002</v>
      </c>
      <c r="D17" s="54"/>
    </row>
    <row r="18" spans="1:7" x14ac:dyDescent="0.25">
      <c r="A18" s="55"/>
      <c r="B18" s="58" t="s">
        <v>91</v>
      </c>
      <c r="C18" s="50">
        <f>'1кв'!E24+'2кв'!E24+'3кв'!E24+'4кв'!E24</f>
        <v>0</v>
      </c>
      <c r="D18" s="54"/>
    </row>
    <row r="19" spans="1:7" x14ac:dyDescent="0.25">
      <c r="A19" s="55"/>
      <c r="B19" s="48" t="s">
        <v>38</v>
      </c>
      <c r="C19" s="50">
        <f>'1кв'!E26+'2кв'!E26+'3кв'!E26+'4кв'!E26</f>
        <v>30389.81</v>
      </c>
      <c r="D19" s="54"/>
    </row>
    <row r="20" spans="1:7" x14ac:dyDescent="0.25">
      <c r="A20" s="55"/>
      <c r="B20" s="48" t="s">
        <v>39</v>
      </c>
      <c r="C20" s="50">
        <f>'1кв'!E27+'2кв'!E27+'3кв'!E27+'4кв'!E27</f>
        <v>41898</v>
      </c>
      <c r="D20" s="54"/>
    </row>
    <row r="21" spans="1:7" x14ac:dyDescent="0.25">
      <c r="A21" s="55"/>
      <c r="B21" s="48" t="s">
        <v>123</v>
      </c>
      <c r="C21" s="50">
        <f>'1кв'!E28+'2кв'!E28+'3кв'!E28+'4кв'!E28</f>
        <v>101252.14000000001</v>
      </c>
      <c r="D21" s="54">
        <f>SUM(C19:C21)</f>
        <v>173539.95</v>
      </c>
    </row>
    <row r="22" spans="1:7" x14ac:dyDescent="0.25">
      <c r="B22" s="48" t="s">
        <v>92</v>
      </c>
      <c r="C22" s="50">
        <f>'1кв'!E29+'2кв'!E29+'3кв'!E29+'4кв'!E29</f>
        <v>45517.880000000005</v>
      </c>
      <c r="D22" s="54"/>
      <c r="E22" s="59"/>
    </row>
    <row r="23" spans="1:7" x14ac:dyDescent="0.25">
      <c r="B23" s="60" t="s">
        <v>48</v>
      </c>
      <c r="C23" s="50">
        <f>'1кв'!E30+'2кв'!E30+'3кв'!E30+'4кв'!E30</f>
        <v>2339.0700000000002</v>
      </c>
      <c r="D23" s="54"/>
      <c r="E23" s="59"/>
    </row>
    <row r="24" spans="1:7" x14ac:dyDescent="0.25">
      <c r="B24" s="18" t="s">
        <v>60</v>
      </c>
      <c r="C24" s="72">
        <f>'1кв'!E31+'2кв'!E31</f>
        <v>-11417.472</v>
      </c>
      <c r="D24" s="54"/>
      <c r="E24" s="59"/>
    </row>
    <row r="25" spans="1:7" x14ac:dyDescent="0.25">
      <c r="A25" s="55"/>
      <c r="B25" s="61" t="s">
        <v>111</v>
      </c>
      <c r="C25" s="62">
        <f>'1кв'!E32+'1кв'!E33+'2кв'!E32+'2кв'!E33+'2кв'!E34+'2кв'!E35+'4кв'!E31+'4кв'!E32+'4кв'!E33+'4кв'!E34+'4кв'!E35+'4кв'!E36</f>
        <v>32708.480000000003</v>
      </c>
      <c r="D25" s="54"/>
    </row>
    <row r="26" spans="1:7" x14ac:dyDescent="0.25">
      <c r="A26" s="55"/>
      <c r="B26" s="47" t="s">
        <v>93</v>
      </c>
      <c r="C26" s="62">
        <f>'3кв'!E31</f>
        <v>21232</v>
      </c>
      <c r="D26" s="54"/>
    </row>
    <row r="27" spans="1:7" x14ac:dyDescent="0.25">
      <c r="A27" s="55"/>
      <c r="B27" s="47" t="s">
        <v>87</v>
      </c>
      <c r="C27" s="62"/>
      <c r="D27" s="54"/>
      <c r="G27" s="59"/>
    </row>
    <row r="28" spans="1:7" x14ac:dyDescent="0.25">
      <c r="A28" s="55"/>
      <c r="B28" s="63" t="s">
        <v>77</v>
      </c>
      <c r="C28" s="64">
        <f>'3кв'!E31</f>
        <v>21232</v>
      </c>
      <c r="D28" s="54"/>
    </row>
    <row r="29" spans="1:7" x14ac:dyDescent="0.25">
      <c r="A29" s="55"/>
      <c r="B29" s="73"/>
      <c r="D29" s="54"/>
    </row>
    <row r="30" spans="1:7" x14ac:dyDescent="0.25">
      <c r="A30" s="55"/>
      <c r="B30" s="63"/>
      <c r="C30" s="64"/>
      <c r="D30" s="54"/>
    </row>
    <row r="31" spans="1:7" x14ac:dyDescent="0.25">
      <c r="B31" s="65" t="s">
        <v>94</v>
      </c>
      <c r="C31" s="66">
        <f>SUM(C16:C26)</f>
        <v>1280074.916</v>
      </c>
      <c r="D31" s="54"/>
      <c r="E31" s="59"/>
    </row>
    <row r="32" spans="1:7" x14ac:dyDescent="0.25">
      <c r="B32" s="65" t="s">
        <v>100</v>
      </c>
      <c r="C32" s="67">
        <f>C6+C14-C31</f>
        <v>-269775.31599999976</v>
      </c>
      <c r="D32" s="54"/>
    </row>
    <row r="33" spans="1:4" x14ac:dyDescent="0.25">
      <c r="B33" s="46"/>
      <c r="C33" s="46"/>
      <c r="D33" s="54"/>
    </row>
    <row r="34" spans="1:4" x14ac:dyDescent="0.25">
      <c r="B34" s="68" t="s">
        <v>95</v>
      </c>
      <c r="C34" s="68"/>
      <c r="D34" s="54"/>
    </row>
    <row r="35" spans="1:4" x14ac:dyDescent="0.25">
      <c r="B35" s="68" t="s">
        <v>118</v>
      </c>
      <c r="C35" s="75">
        <v>115472.26</v>
      </c>
      <c r="D35" s="54"/>
    </row>
    <row r="36" spans="1:4" x14ac:dyDescent="0.25">
      <c r="B36" s="69" t="s">
        <v>119</v>
      </c>
      <c r="C36" s="76">
        <v>162871.28</v>
      </c>
      <c r="D36" s="54"/>
    </row>
    <row r="37" spans="1:4" x14ac:dyDescent="0.25">
      <c r="B37" s="68" t="s">
        <v>96</v>
      </c>
      <c r="C37" s="75">
        <f>C36-C35</f>
        <v>47399.020000000004</v>
      </c>
      <c r="D37" s="54"/>
    </row>
    <row r="38" spans="1:4" x14ac:dyDescent="0.25">
      <c r="B38" s="46"/>
      <c r="C38" s="46"/>
      <c r="D38" s="54"/>
    </row>
    <row r="39" spans="1:4" x14ac:dyDescent="0.25">
      <c r="B39" s="46"/>
      <c r="C39" s="46"/>
      <c r="D39" s="54"/>
    </row>
    <row r="40" spans="1:4" x14ac:dyDescent="0.25">
      <c r="A40" s="1" t="s">
        <v>97</v>
      </c>
      <c r="B40" s="46" t="s">
        <v>120</v>
      </c>
      <c r="C40" s="46"/>
      <c r="D40" s="54"/>
    </row>
    <row r="41" spans="1:4" x14ac:dyDescent="0.25">
      <c r="B41" s="46" t="s">
        <v>121</v>
      </c>
      <c r="C41" s="46"/>
      <c r="D41" s="54"/>
    </row>
    <row r="42" spans="1:4" x14ac:dyDescent="0.25">
      <c r="B42" s="46" t="s">
        <v>122</v>
      </c>
      <c r="C42" s="46"/>
      <c r="D42" s="54"/>
    </row>
    <row r="43" spans="1:4" x14ac:dyDescent="0.25">
      <c r="B43" s="46"/>
      <c r="C43" s="46"/>
      <c r="D43" s="54"/>
    </row>
    <row r="44" spans="1:4" x14ac:dyDescent="0.25">
      <c r="B44" s="46" t="s">
        <v>98</v>
      </c>
      <c r="C44" s="46"/>
      <c r="D44" s="54"/>
    </row>
    <row r="45" spans="1:4" x14ac:dyDescent="0.25">
      <c r="B45" s="46"/>
      <c r="C45" s="46"/>
      <c r="D45" s="54"/>
    </row>
  </sheetData>
  <mergeCells count="6">
    <mergeCell ref="B15:C15"/>
    <mergeCell ref="A1:C1"/>
    <mergeCell ref="A2:C2"/>
    <mergeCell ref="A3:C3"/>
    <mergeCell ref="A4:C4"/>
    <mergeCell ref="A5:C5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  <vt:lpstr>отчет!Область_печати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2026-03-02T11:14:51Z</dcterms:modified>
</cp:coreProperties>
</file>