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3195" yWindow="3195" windowWidth="28800" windowHeight="15345" activeTab="4"/>
  </bookViews>
  <sheets>
    <sheet name="1кв" sheetId="28" r:id="rId1"/>
    <sheet name="2кв" sheetId="29" r:id="rId2"/>
    <sheet name="3кв" sheetId="30" r:id="rId3"/>
    <sheet name="4кв" sheetId="31" r:id="rId4"/>
    <sheet name="отчет" sheetId="32" r:id="rId5"/>
  </sheets>
  <definedNames>
    <definedName name="_xlnm.Print_Area" localSheetId="0">'1кв'!$A$1:$E$56</definedName>
    <definedName name="_xlnm.Print_Area" localSheetId="1">'2кв'!$A$1:$E$51</definedName>
    <definedName name="_xlnm.Print_Area" localSheetId="2">'3кв'!$A$1:$E$52</definedName>
    <definedName name="_xlnm.Print_Area" localSheetId="3">'4кв'!$A$1:$E$54</definedName>
    <definedName name="_xlnm.Print_Area" localSheetId="4">отчет!$A$1:$C$44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8" i="31" l="1"/>
  <c r="E27" i="31"/>
  <c r="E35" i="31" s="1"/>
  <c r="C20" i="32"/>
  <c r="C21" i="32"/>
  <c r="C22" i="32"/>
  <c r="C23" i="32"/>
  <c r="C17" i="32"/>
  <c r="C16" i="32"/>
  <c r="B52" i="30"/>
  <c r="E32" i="29"/>
  <c r="E36" i="28"/>
  <c r="C25" i="32"/>
  <c r="D36" i="28"/>
  <c r="C24" i="32"/>
  <c r="D33" i="30"/>
  <c r="C28" i="32"/>
  <c r="E31" i="29"/>
  <c r="C19" i="32"/>
  <c r="C30" i="32"/>
  <c r="C29" i="32"/>
  <c r="E29" i="31"/>
  <c r="E26" i="31"/>
  <c r="E25" i="31"/>
  <c r="E31" i="31"/>
  <c r="E33" i="31"/>
  <c r="E30" i="31"/>
  <c r="D22" i="32" l="1"/>
  <c r="E22" i="32" s="1"/>
  <c r="C27" i="32"/>
  <c r="C18" i="32"/>
  <c r="C6" i="32"/>
  <c r="C38" i="32" l="1"/>
  <c r="C13" i="32" l="1"/>
  <c r="C14" i="32" s="1"/>
  <c r="E23" i="31"/>
  <c r="E22" i="31"/>
  <c r="B53" i="31" l="1"/>
  <c r="B50" i="30"/>
  <c r="E33" i="30"/>
  <c r="E30" i="30"/>
  <c r="E31" i="30"/>
  <c r="E32" i="30"/>
  <c r="E23" i="30"/>
  <c r="E22" i="30"/>
  <c r="D32" i="29"/>
  <c r="E23" i="29"/>
  <c r="E22" i="29"/>
  <c r="B50" i="29" s="1"/>
  <c r="C32" i="32" l="1"/>
  <c r="C33" i="32" s="1"/>
  <c r="B51" i="30"/>
  <c r="E32" i="28"/>
  <c r="E33" i="28"/>
  <c r="E34" i="28"/>
  <c r="E31" i="28"/>
  <c r="E23" i="28" l="1"/>
  <c r="E22" i="28"/>
  <c r="B55" i="28" l="1"/>
  <c r="B56" i="28" s="1"/>
  <c r="B47" i="29" s="1"/>
  <c r="B51" i="29" s="1"/>
  <c r="B48" i="30" s="1"/>
  <c r="B50" i="31" s="1"/>
  <c r="B54" i="31" s="1"/>
  <c r="D33" i="32" s="1"/>
</calcChain>
</file>

<file path=xl/sharedStrings.xml><?xml version="1.0" encoding="utf-8"?>
<sst xmlns="http://schemas.openxmlformats.org/spreadsheetml/2006/main" count="353" uniqueCount="123">
  <si>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</si>
  <si>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</si>
  <si>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</si>
  <si>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</si>
  <si>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</si>
  <si>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</si>
  <si>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</si>
  <si>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</si>
  <si>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</si>
  <si>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</si>
  <si>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</si>
  <si>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</si>
  <si>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</si>
  <si>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</si>
  <si>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</si>
  <si>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</si>
  <si>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</si>
  <si>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</si>
  <si>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</si>
  <si>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</si>
  <si>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</si>
  <si>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</si>
  <si>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</si>
  <si>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</si>
  <si>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г. Россошь, ул. Правды, д. 8</t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</si>
  <si>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>Рубцовой Анны Владимировны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</si>
  <si>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№28,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№19 от 06.03.2015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</si>
  <si>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№20  от   01.04.2015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</si>
  <si>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№8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Правды</t>
    </r>
  </si>
  <si>
    <t>Стоимость материалов</t>
  </si>
  <si>
    <t>руб.</t>
  </si>
  <si>
    <r>
      <t xml:space="preserve">Заказчик - </t>
    </r>
    <r>
      <rPr>
        <b/>
        <sz val="11"/>
        <color theme="1"/>
        <rFont val="Times New Roman"/>
        <family val="1"/>
        <charset val="204"/>
      </rPr>
      <t>Собственники МКД, в лице председателя совета дома Рубцовой А.В.</t>
    </r>
  </si>
  <si>
    <t>Информация для собственников:</t>
  </si>
  <si>
    <t xml:space="preserve">Итого остаток на конец квартала </t>
  </si>
  <si>
    <t>в т.ч. Оплачено</t>
  </si>
  <si>
    <t>Расходы по содержанию и тек. Ремонту</t>
  </si>
  <si>
    <t xml:space="preserve">Расходы по управлению МКД </t>
  </si>
  <si>
    <t>ИТОГО, руб.</t>
  </si>
  <si>
    <t>Остаток на начало квартала</t>
  </si>
  <si>
    <t>определена приложением № 9 к договору</t>
  </si>
  <si>
    <t xml:space="preserve">Услуги по содержанию многоквартирного дома </t>
  </si>
  <si>
    <t>Дератизация, дезинсекция</t>
  </si>
  <si>
    <t>холодная вода на СОИ</t>
  </si>
  <si>
    <t>горячая вода на СОИ</t>
  </si>
  <si>
    <t>электроэнергия на СОИ</t>
  </si>
  <si>
    <t>водоотведение на СОИ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</si>
  <si>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</si>
  <si>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1 квартал</t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</si>
  <si>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</si>
  <si>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t>Общая площадь квартир - 4416,4 м2</t>
  </si>
  <si>
    <t>за 1 квартал 2025 года</t>
  </si>
  <si>
    <t>31.03.2025 г.</t>
  </si>
  <si>
    <t>Ремонт подьезда (смета)</t>
  </si>
  <si>
    <t xml:space="preserve">Замена кодового замка </t>
  </si>
  <si>
    <t>Обработка стен и потолков белизной (кв.49)</t>
  </si>
  <si>
    <t>Замена стояка ГВС (кв.49,52)</t>
  </si>
  <si>
    <t>Замена стояка ХВС, КНС (кв.52)</t>
  </si>
  <si>
    <t>январь</t>
  </si>
  <si>
    <t>февраль</t>
  </si>
  <si>
    <t>март</t>
  </si>
  <si>
    <t>ч/ч</t>
  </si>
  <si>
    <t xml:space="preserve">           2. Всего за период с "01" 01  2025 г. по "31" 03 2025 г. выполнено работ (оказано услуг) на общую сумму пятьсот двадцать тысяч пятьсот пятьдесят семь рублей 21 копейка.</t>
  </si>
  <si>
    <t>Начислено по квитанциям 413429,68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</si>
  <si>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</si>
  <si>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</si>
  <si>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</si>
  <si>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</si>
  <si>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</si>
  <si>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</si>
  <si>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>Осмотр и замена стояка КНС с 5 по 4 эт. ( кв. 28)</t>
  </si>
  <si>
    <t>Ремонт ограждений на детской площадке</t>
  </si>
  <si>
    <t>Замена стояков отопления (кв 43)</t>
  </si>
  <si>
    <t>август</t>
  </si>
  <si>
    <t>сентябрь</t>
  </si>
  <si>
    <t>ч/час</t>
  </si>
  <si>
    <t xml:space="preserve">           2. Всего за период с "01" 07  2025 г. по "30" 09 2025 г. выполнено работ (оказано услуг) на общую сумму  четыреста пять тысяч пятьдесят два рубля 49 копеек</t>
  </si>
  <si>
    <t>Начислено по квитанциям 459565,93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</si>
  <si>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</si>
  <si>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</si>
  <si>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</si>
  <si>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</si>
  <si>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Правды, д. 8</t>
  </si>
  <si>
    <t>Остаток на начало периода</t>
  </si>
  <si>
    <t xml:space="preserve">Доходы: </t>
  </si>
  <si>
    <t>в том числе:</t>
  </si>
  <si>
    <t>Оплачено в текущем периоде по квитанциям</t>
  </si>
  <si>
    <t>Итого доходов:</t>
  </si>
  <si>
    <t>Расходы:</t>
  </si>
  <si>
    <t>работы по договору, всего</t>
  </si>
  <si>
    <t>Итого расходов</t>
  </si>
  <si>
    <t>Справочно:</t>
  </si>
  <si>
    <t>Задолженность населения по оплате на 01.01.2025 г.</t>
  </si>
  <si>
    <t>Прирост (+) / уменьшение (-) задолженности за год</t>
  </si>
  <si>
    <t xml:space="preserve">Получил: </t>
  </si>
  <si>
    <t>_____________________________________________</t>
  </si>
  <si>
    <t>Остаток средств на 01.01.2026</t>
  </si>
  <si>
    <t>НА ЛИЦЕВОМ СЧЕТЕ  ЗА  период  с 01.01.2025г. по 31.12.2025 г.</t>
  </si>
  <si>
    <t>Замена фанового стояка КНС (кв.74)</t>
  </si>
  <si>
    <t>Заменя стояка КНС кв.74</t>
  </si>
  <si>
    <t>Реконструкция ОДПУ ХВС (смета)</t>
  </si>
  <si>
    <t>ноябрь</t>
  </si>
  <si>
    <t>декабрь</t>
  </si>
  <si>
    <t>Восстановление забора д/площ.</t>
  </si>
  <si>
    <t>Замена лежака КНС 4 подъезд</t>
  </si>
  <si>
    <t xml:space="preserve">           2. Всего за период с "01" 10  2025 г. по "31" 12  2025 г.  выполнено работ (оказано услуг) на общую сумму  пятьсот девятнадцать тысяч сто шесть рублей  56 копеек</t>
  </si>
  <si>
    <t>Начислено по квитанциям 465249,33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</si>
  <si>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</si>
  <si>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</si>
  <si>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</si>
  <si>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</si>
  <si>
    <t>Оборудование укрытий</t>
  </si>
  <si>
    <t>апрель</t>
  </si>
  <si>
    <t>демонтж МАФ д/площ.</t>
  </si>
  <si>
    <t>июнь</t>
  </si>
  <si>
    <t>Начислено по квитанциям 428743,39</t>
  </si>
  <si>
    <t xml:space="preserve">           2. Всего за период с "01" 04  2025 г. по "30" 06 2025 г. выполнено работ (оказано услуг) на общую сумму триста девяносто тысяч триста девять рублей 71 копейка.</t>
  </si>
  <si>
    <t>Непредвиденные работы 113,7  ч/ч</t>
  </si>
  <si>
    <t>Оборудование укрытия</t>
  </si>
  <si>
    <t>Начислено всего 1 760950,65</t>
  </si>
  <si>
    <t>* холодная вода на СОИ -44671,83</t>
  </si>
  <si>
    <t>* горячая вода на СОИ - 68687,52</t>
  </si>
  <si>
    <t>* водоотведение на СОИ- 73871,56</t>
  </si>
  <si>
    <t>* электроэнергия на СОИ- 36547,28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</si>
</sst>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[$-419]General"/>
    <numFmt numFmtId="165" formatCode="#,##0.00\ _₽"/>
    <numFmt numFmtId="166" formatCode="#,##0.00_ ;\-#,##0.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0.5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4" fillId="0" borderId="0"/>
    <xf numFmtId="164" fontId="16" fillId="0" borderId="0"/>
  </cellStyleXfs>
  <cellXfs count="10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0" fontId="11" fillId="0" borderId="4" xfId="0" applyFont="1" applyBorder="1" applyAlignment="1">
      <alignment wrapText="1"/>
    </xf>
    <xf numFmtId="43" fontId="7" fillId="0" borderId="0" xfId="0" applyNumberFormat="1" applyFont="1"/>
    <xf numFmtId="43" fontId="7" fillId="0" borderId="0" xfId="1" applyFont="1"/>
    <xf numFmtId="43" fontId="4" fillId="0" borderId="0" xfId="1" applyFont="1"/>
    <xf numFmtId="0" fontId="12" fillId="0" borderId="0" xfId="0" applyFont="1"/>
    <xf numFmtId="43" fontId="4" fillId="0" borderId="0" xfId="0" applyNumberFormat="1" applyFont="1"/>
    <xf numFmtId="0" fontId="7" fillId="0" borderId="1" xfId="0" applyFont="1" applyBorder="1"/>
    <xf numFmtId="0" fontId="4" fillId="0" borderId="1" xfId="0" applyFont="1" applyBorder="1" applyAlignment="1">
      <alignment wrapText="1"/>
    </xf>
    <xf numFmtId="0" fontId="15" fillId="0" borderId="1" xfId="0" applyFont="1" applyBorder="1" applyAlignment="1">
      <alignment horizontal="center" vertical="center" wrapText="1"/>
    </xf>
    <xf numFmtId="39" fontId="7" fillId="0" borderId="0" xfId="1" applyNumberFormat="1" applyFont="1"/>
    <xf numFmtId="0" fontId="5" fillId="0" borderId="0" xfId="0" applyFont="1" applyAlignment="1">
      <alignment horizontal="left" wrapText="1"/>
    </xf>
    <xf numFmtId="0" fontId="1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4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17" fillId="0" borderId="0" xfId="0" applyFont="1"/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14" fontId="5" fillId="0" borderId="0" xfId="0" applyNumberFormat="1" applyFont="1" applyAlignment="1">
      <alignment horizontal="right" wrapText="1"/>
    </xf>
    <xf numFmtId="0" fontId="18" fillId="0" borderId="0" xfId="0" applyFont="1" applyAlignment="1"/>
    <xf numFmtId="0" fontId="3" fillId="0" borderId="0" xfId="0" applyFont="1" applyAlignment="1"/>
    <xf numFmtId="49" fontId="3" fillId="0" borderId="1" xfId="0" applyNumberFormat="1" applyFont="1" applyBorder="1"/>
    <xf numFmtId="165" fontId="8" fillId="0" borderId="1" xfId="1" applyNumberFormat="1" applyFont="1" applyBorder="1" applyAlignment="1">
      <alignment horizontal="center"/>
    </xf>
    <xf numFmtId="4" fontId="18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/>
    </xf>
    <xf numFmtId="166" fontId="3" fillId="0" borderId="0" xfId="1" applyNumberFormat="1" applyFont="1" applyBorder="1"/>
    <xf numFmtId="0" fontId="3" fillId="0" borderId="0" xfId="0" applyFont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0" fontId="3" fillId="0" borderId="7" xfId="0" applyFont="1" applyBorder="1" applyAlignment="1">
      <alignment vertical="center" wrapText="1"/>
    </xf>
    <xf numFmtId="43" fontId="3" fillId="0" borderId="0" xfId="0" applyNumberFormat="1" applyFont="1"/>
    <xf numFmtId="49" fontId="3" fillId="0" borderId="5" xfId="0" applyNumberFormat="1" applyFont="1" applyBorder="1" applyAlignment="1">
      <alignment vertical="center" wrapText="1"/>
    </xf>
    <xf numFmtId="43" fontId="3" fillId="0" borderId="1" xfId="1" applyFont="1" applyBorder="1" applyAlignment="1">
      <alignment horizontal="center"/>
    </xf>
    <xf numFmtId="0" fontId="19" fillId="0" borderId="1" xfId="0" applyFont="1" applyBorder="1" applyAlignment="1">
      <alignment wrapText="1"/>
    </xf>
    <xf numFmtId="43" fontId="3" fillId="2" borderId="1" xfId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/>
    </xf>
    <xf numFmtId="43" fontId="8" fillId="0" borderId="1" xfId="1" applyFont="1" applyBorder="1" applyAlignment="1">
      <alignment horizontal="center"/>
    </xf>
    <xf numFmtId="166" fontId="8" fillId="0" borderId="1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166" fontId="3" fillId="0" borderId="0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4" fillId="2" borderId="0" xfId="0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4" fillId="3" borderId="0" xfId="0" applyFont="1" applyFill="1" applyAlignment="1">
      <alignment horizontal="left" wrapText="1"/>
    </xf>
    <xf numFmtId="0" fontId="6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right" wrapText="1"/>
    </xf>
    <xf numFmtId="0" fontId="4" fillId="2" borderId="2" xfId="0" applyFont="1" applyFill="1" applyBorder="1" applyAlignment="1">
      <alignment horizontal="center" wrapText="1"/>
    </xf>
    <xf numFmtId="49" fontId="3" fillId="0" borderId="1" xfId="0" applyNumberFormat="1" applyFont="1" applyBorder="1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8" xfId="0" applyFont="1" applyBorder="1" applyAlignment="1">
      <alignment wrapText="1"/>
    </xf>
    <xf numFmtId="0" fontId="11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</cellXfs>
  <cellStyles count="5">
    <cellStyle name="Excel Built-in Normal" xfId="4"/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view="pageBreakPreview" topLeftCell="A32" zoomScaleSheetLayoutView="100" workbookViewId="0">
      <selection activeCell="E37" sqref="E37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.85546875" style="2" customWidth="1"/>
    <col min="4" max="4" width="14.5703125" style="2" customWidth="1"/>
    <col min="5" max="5" width="15.85546875" style="2" customWidth="1"/>
    <col min="6" max="6" width="9.140625" style="2"/>
    <col min="7" max="7" width="12.140625" style="2" bestFit="1" customWidth="1"/>
    <col min="8" max="8" width="17.28515625" style="2" customWidth="1"/>
    <col min="9" max="16384" width="9.140625" style="2"/>
  </cols>
  <sheetData>
    <row r="1" spans="1:5" ht="15.75" x14ac:dyDescent="0.25">
      <c r="A1" s="86" t="s">
        <v>11</v>
      </c>
      <c r="B1" s="86"/>
      <c r="C1" s="86"/>
      <c r="D1" s="86"/>
      <c r="E1" s="86"/>
    </row>
    <row r="2" spans="1:5" ht="27.75" customHeight="1" x14ac:dyDescent="0.25">
      <c r="A2" s="87" t="s">
        <v>12</v>
      </c>
      <c r="B2" s="88"/>
      <c r="C2" s="88"/>
      <c r="D2" s="88"/>
      <c r="E2" s="88"/>
    </row>
    <row r="3" spans="1:5" x14ac:dyDescent="0.25">
      <c r="A3" s="89" t="s">
        <v>50</v>
      </c>
      <c r="B3" s="89"/>
      <c r="C3" s="89"/>
      <c r="D3" s="89"/>
      <c r="E3" s="89"/>
    </row>
    <row r="4" spans="1:5" s="1" customFormat="1" ht="15.75" customHeight="1" x14ac:dyDescent="0.25">
      <c r="A4" s="24" t="s">
        <v>13</v>
      </c>
      <c r="B4" s="4"/>
      <c r="C4" s="4"/>
      <c r="D4" s="27"/>
      <c r="E4" s="26" t="s">
        <v>51</v>
      </c>
    </row>
    <row r="5" spans="1:5" x14ac:dyDescent="0.25">
      <c r="A5" s="34"/>
      <c r="B5" s="4"/>
      <c r="C5" s="4"/>
      <c r="D5" s="4"/>
      <c r="E5" s="4"/>
    </row>
    <row r="6" spans="1:5" x14ac:dyDescent="0.25">
      <c r="A6" s="79" t="s">
        <v>0</v>
      </c>
      <c r="B6" s="79"/>
      <c r="C6" s="79"/>
      <c r="D6" s="79"/>
      <c r="E6" s="79"/>
    </row>
    <row r="7" spans="1:5" x14ac:dyDescent="0.25">
      <c r="A7" s="90" t="s">
        <v>24</v>
      </c>
      <c r="B7" s="90"/>
      <c r="C7" s="90"/>
      <c r="D7" s="90"/>
      <c r="E7" s="90"/>
    </row>
    <row r="8" spans="1:5" x14ac:dyDescent="0.25">
      <c r="A8" s="84" t="s">
        <v>1</v>
      </c>
      <c r="B8" s="84"/>
      <c r="C8" s="84"/>
      <c r="D8" s="84"/>
      <c r="E8" s="84"/>
    </row>
    <row r="9" spans="1:5" x14ac:dyDescent="0.25">
      <c r="A9" s="79" t="s">
        <v>25</v>
      </c>
      <c r="B9" s="79"/>
      <c r="C9" s="79"/>
      <c r="D9" s="79"/>
      <c r="E9" s="79"/>
    </row>
    <row r="10" spans="1:5" ht="25.9" customHeight="1" x14ac:dyDescent="0.25">
      <c r="A10" s="82" t="s">
        <v>14</v>
      </c>
      <c r="B10" s="83"/>
      <c r="C10" s="83"/>
      <c r="D10" s="83"/>
      <c r="E10" s="83"/>
    </row>
    <row r="11" spans="1:5" ht="30.75" customHeight="1" x14ac:dyDescent="0.25">
      <c r="A11" s="79" t="s">
        <v>26</v>
      </c>
      <c r="B11" s="79"/>
      <c r="C11" s="79"/>
      <c r="D11" s="79"/>
      <c r="E11" s="79"/>
    </row>
    <row r="12" spans="1:5" ht="16.5" customHeight="1" x14ac:dyDescent="0.25">
      <c r="A12" s="84" t="s">
        <v>15</v>
      </c>
      <c r="B12" s="85"/>
      <c r="C12" s="85"/>
      <c r="D12" s="85"/>
      <c r="E12" s="85"/>
    </row>
    <row r="13" spans="1:5" ht="16.5" customHeight="1" x14ac:dyDescent="0.25">
      <c r="A13" s="79" t="s">
        <v>22</v>
      </c>
      <c r="B13" s="79"/>
      <c r="C13" s="79"/>
      <c r="D13" s="79"/>
      <c r="E13" s="79"/>
    </row>
    <row r="14" spans="1:5" ht="17.25" customHeight="1" x14ac:dyDescent="0.25">
      <c r="A14" s="84" t="s">
        <v>2</v>
      </c>
      <c r="B14" s="85"/>
      <c r="C14" s="85"/>
      <c r="D14" s="85"/>
      <c r="E14" s="85"/>
    </row>
    <row r="15" spans="1:5" ht="17.25" customHeight="1" x14ac:dyDescent="0.25">
      <c r="A15" s="79" t="s">
        <v>46</v>
      </c>
      <c r="B15" s="79"/>
      <c r="C15" s="79"/>
      <c r="D15" s="79"/>
      <c r="E15" s="79"/>
    </row>
    <row r="16" spans="1:5" x14ac:dyDescent="0.25">
      <c r="A16" s="84" t="s">
        <v>16</v>
      </c>
      <c r="B16" s="85"/>
      <c r="C16" s="85"/>
      <c r="D16" s="85"/>
      <c r="E16" s="85"/>
    </row>
    <row r="17" spans="1:7" x14ac:dyDescent="0.25">
      <c r="A17" s="79" t="s">
        <v>17</v>
      </c>
      <c r="B17" s="79"/>
      <c r="C17" s="79"/>
      <c r="D17" s="79"/>
      <c r="E17" s="79"/>
    </row>
    <row r="18" spans="1:7" ht="60.75" customHeight="1" x14ac:dyDescent="0.25">
      <c r="A18" s="79" t="s">
        <v>27</v>
      </c>
      <c r="B18" s="79"/>
      <c r="C18" s="79"/>
      <c r="D18" s="79"/>
      <c r="E18" s="79"/>
    </row>
    <row r="19" spans="1:7" ht="31.5" customHeight="1" x14ac:dyDescent="0.25">
      <c r="A19" s="81" t="s">
        <v>28</v>
      </c>
      <c r="B19" s="81"/>
      <c r="C19" s="81"/>
      <c r="D19" s="81"/>
      <c r="E19" s="81"/>
    </row>
    <row r="20" spans="1:7" x14ac:dyDescent="0.25">
      <c r="A20" s="81"/>
      <c r="B20" s="81"/>
      <c r="C20" s="81"/>
      <c r="D20" s="81"/>
      <c r="E20" s="81"/>
      <c r="F20" s="2">
        <v>4416.3999999999996</v>
      </c>
      <c r="G20" s="2">
        <v>3</v>
      </c>
    </row>
    <row r="21" spans="1:7" ht="130.5" customHeight="1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21" t="s">
        <v>40</v>
      </c>
      <c r="B22" s="9" t="s">
        <v>39</v>
      </c>
      <c r="C22" s="3" t="s">
        <v>4</v>
      </c>
      <c r="D22" s="3">
        <v>18.309999999999999</v>
      </c>
      <c r="E22" s="8">
        <f>D22*F20*G20</f>
        <v>242592.85199999996</v>
      </c>
      <c r="G22" s="19"/>
    </row>
    <row r="23" spans="1:7" x14ac:dyDescent="0.25">
      <c r="A23" s="7" t="s">
        <v>36</v>
      </c>
      <c r="B23" s="9" t="s">
        <v>23</v>
      </c>
      <c r="C23" s="3" t="s">
        <v>4</v>
      </c>
      <c r="D23" s="3">
        <v>6.51</v>
      </c>
      <c r="E23" s="8">
        <f>D23*F20*3</f>
        <v>86252.291999999987</v>
      </c>
      <c r="G23" s="19"/>
    </row>
    <row r="24" spans="1:7" x14ac:dyDescent="0.25">
      <c r="A24" s="7" t="s">
        <v>41</v>
      </c>
      <c r="B24" s="9" t="s">
        <v>47</v>
      </c>
      <c r="C24" s="3" t="s">
        <v>30</v>
      </c>
      <c r="D24" s="3"/>
      <c r="E24" s="8">
        <v>0</v>
      </c>
      <c r="G24" s="19"/>
    </row>
    <row r="25" spans="1:7" x14ac:dyDescent="0.25">
      <c r="A25" s="7" t="s">
        <v>43</v>
      </c>
      <c r="B25" s="9" t="s">
        <v>47</v>
      </c>
      <c r="C25" s="3" t="s">
        <v>30</v>
      </c>
      <c r="D25" s="22"/>
      <c r="E25" s="8">
        <v>38506.22</v>
      </c>
      <c r="G25" s="19"/>
    </row>
    <row r="26" spans="1:7" x14ac:dyDescent="0.25">
      <c r="A26" s="7" t="s">
        <v>45</v>
      </c>
      <c r="B26" s="9" t="s">
        <v>47</v>
      </c>
      <c r="C26" s="3" t="s">
        <v>30</v>
      </c>
      <c r="D26" s="22"/>
      <c r="E26" s="8">
        <v>21293.54</v>
      </c>
      <c r="G26" s="19"/>
    </row>
    <row r="27" spans="1:7" x14ac:dyDescent="0.25">
      <c r="A27" s="7" t="s">
        <v>42</v>
      </c>
      <c r="B27" s="9" t="s">
        <v>47</v>
      </c>
      <c r="C27" s="3" t="s">
        <v>30</v>
      </c>
      <c r="D27" s="22"/>
      <c r="E27" s="8">
        <v>10234.93</v>
      </c>
      <c r="G27" s="19"/>
    </row>
    <row r="28" spans="1:7" x14ac:dyDescent="0.25">
      <c r="A28" s="7" t="s">
        <v>44</v>
      </c>
      <c r="B28" s="9" t="s">
        <v>47</v>
      </c>
      <c r="C28" s="3" t="s">
        <v>30</v>
      </c>
      <c r="D28" s="22"/>
      <c r="E28" s="8">
        <v>2350.42</v>
      </c>
      <c r="G28" s="19"/>
    </row>
    <row r="29" spans="1:7" x14ac:dyDescent="0.25">
      <c r="A29" s="7" t="s">
        <v>29</v>
      </c>
      <c r="B29" s="9" t="s">
        <v>47</v>
      </c>
      <c r="C29" s="3" t="s">
        <v>30</v>
      </c>
      <c r="D29" s="22"/>
      <c r="E29" s="8">
        <v>13853.47</v>
      </c>
      <c r="G29" s="19"/>
    </row>
    <row r="30" spans="1:7" x14ac:dyDescent="0.25">
      <c r="A30" s="28" t="s">
        <v>52</v>
      </c>
      <c r="B30" s="29" t="s">
        <v>57</v>
      </c>
      <c r="C30" s="3" t="s">
        <v>30</v>
      </c>
      <c r="D30" s="30"/>
      <c r="E30" s="8">
        <v>95126.93</v>
      </c>
      <c r="G30" s="19"/>
    </row>
    <row r="31" spans="1:7" x14ac:dyDescent="0.25">
      <c r="A31" s="28" t="s">
        <v>53</v>
      </c>
      <c r="B31" s="29" t="s">
        <v>57</v>
      </c>
      <c r="C31" s="3" t="s">
        <v>60</v>
      </c>
      <c r="D31" s="39">
        <v>3</v>
      </c>
      <c r="E31" s="8">
        <f>D31*333.76</f>
        <v>1001.28</v>
      </c>
      <c r="G31" s="19"/>
    </row>
    <row r="32" spans="1:7" ht="30" x14ac:dyDescent="0.25">
      <c r="A32" s="28" t="s">
        <v>54</v>
      </c>
      <c r="B32" s="29" t="s">
        <v>58</v>
      </c>
      <c r="C32" s="3" t="s">
        <v>60</v>
      </c>
      <c r="D32" s="40">
        <v>4</v>
      </c>
      <c r="E32" s="8">
        <f t="shared" ref="E32:E34" si="0">D32*333.76</f>
        <v>1335.04</v>
      </c>
      <c r="G32" s="19"/>
    </row>
    <row r="33" spans="1:8" x14ac:dyDescent="0.25">
      <c r="A33" s="28" t="s">
        <v>55</v>
      </c>
      <c r="B33" s="29" t="s">
        <v>58</v>
      </c>
      <c r="C33" s="3" t="s">
        <v>60</v>
      </c>
      <c r="D33" s="40">
        <v>8</v>
      </c>
      <c r="E33" s="8">
        <f t="shared" si="0"/>
        <v>2670.08</v>
      </c>
      <c r="G33" s="19"/>
    </row>
    <row r="34" spans="1:8" ht="16.5" customHeight="1" x14ac:dyDescent="0.25">
      <c r="A34" s="28" t="s">
        <v>56</v>
      </c>
      <c r="B34" s="29" t="s">
        <v>59</v>
      </c>
      <c r="C34" s="3" t="s">
        <v>60</v>
      </c>
      <c r="D34" s="40">
        <v>16</v>
      </c>
      <c r="E34" s="8">
        <f t="shared" si="0"/>
        <v>5340.16</v>
      </c>
      <c r="G34" s="19"/>
    </row>
    <row r="35" spans="1:8" x14ac:dyDescent="0.25">
      <c r="A35" s="14"/>
      <c r="B35" s="9"/>
      <c r="C35" s="3"/>
      <c r="D35" s="25"/>
      <c r="E35" s="8"/>
      <c r="G35" s="19"/>
    </row>
    <row r="36" spans="1:8" x14ac:dyDescent="0.25">
      <c r="A36" s="20" t="s">
        <v>37</v>
      </c>
      <c r="B36" s="10"/>
      <c r="C36" s="11"/>
      <c r="D36" s="11">
        <f>SUM(D30:D35)</f>
        <v>31</v>
      </c>
      <c r="E36" s="12">
        <f>SUM(E22:E35)</f>
        <v>520557.21399999986</v>
      </c>
    </row>
    <row r="37" spans="1:8" ht="14.45" customHeight="1" x14ac:dyDescent="0.25"/>
    <row r="38" spans="1:8" ht="31.5" customHeight="1" x14ac:dyDescent="0.25">
      <c r="A38" s="78" t="s">
        <v>61</v>
      </c>
      <c r="B38" s="78"/>
      <c r="C38" s="78"/>
      <c r="D38" s="78"/>
      <c r="E38" s="78"/>
    </row>
    <row r="39" spans="1:8" ht="33" customHeight="1" x14ac:dyDescent="0.25">
      <c r="A39" s="79" t="s">
        <v>21</v>
      </c>
      <c r="B39" s="79"/>
      <c r="C39" s="79"/>
      <c r="D39" s="79"/>
      <c r="E39" s="79"/>
      <c r="F39" s="13"/>
      <c r="G39" s="13"/>
      <c r="H39" s="15"/>
    </row>
    <row r="40" spans="1:8" ht="18" customHeight="1" x14ac:dyDescent="0.25">
      <c r="A40" s="79" t="s">
        <v>20</v>
      </c>
      <c r="B40" s="79"/>
      <c r="C40" s="79"/>
      <c r="D40" s="79"/>
      <c r="E40" s="79"/>
    </row>
    <row r="41" spans="1:8" x14ac:dyDescent="0.25">
      <c r="A41" s="79"/>
      <c r="B41" s="79"/>
      <c r="C41" s="79"/>
      <c r="D41" s="79"/>
      <c r="E41" s="79"/>
    </row>
    <row r="42" spans="1:8" x14ac:dyDescent="0.25">
      <c r="A42" s="80" t="s">
        <v>5</v>
      </c>
      <c r="B42" s="80"/>
      <c r="C42" s="80"/>
      <c r="D42" s="80"/>
      <c r="E42" s="80"/>
    </row>
    <row r="43" spans="1:8" x14ac:dyDescent="0.25">
      <c r="A43" s="79" t="s">
        <v>18</v>
      </c>
      <c r="B43" s="79"/>
      <c r="C43" s="79"/>
      <c r="D43" s="79"/>
      <c r="E43" s="79"/>
    </row>
    <row r="44" spans="1:8" x14ac:dyDescent="0.25">
      <c r="A44" s="76" t="s">
        <v>48</v>
      </c>
      <c r="B44" s="76"/>
      <c r="C44" s="76"/>
      <c r="D44" s="76"/>
      <c r="E44" s="5"/>
    </row>
    <row r="45" spans="1:8" x14ac:dyDescent="0.25">
      <c r="B45" s="77" t="s">
        <v>19</v>
      </c>
      <c r="C45" s="77"/>
      <c r="D45" s="77"/>
      <c r="E45" s="6" t="s">
        <v>6</v>
      </c>
    </row>
    <row r="46" spans="1:8" x14ac:dyDescent="0.25">
      <c r="A46" s="33"/>
      <c r="B46" s="33"/>
      <c r="C46" s="33"/>
      <c r="D46" s="33"/>
      <c r="E46" s="33"/>
    </row>
    <row r="47" spans="1:8" x14ac:dyDescent="0.25">
      <c r="A47" s="76" t="s">
        <v>31</v>
      </c>
      <c r="B47" s="76"/>
      <c r="C47" s="76"/>
      <c r="D47" s="76"/>
      <c r="E47" s="5"/>
    </row>
    <row r="48" spans="1:8" x14ac:dyDescent="0.25">
      <c r="B48" s="77" t="s">
        <v>19</v>
      </c>
      <c r="C48" s="77"/>
      <c r="D48" s="77"/>
      <c r="E48" s="6" t="s">
        <v>6</v>
      </c>
    </row>
    <row r="49" spans="1:5" x14ac:dyDescent="0.25">
      <c r="A49" s="32" t="s">
        <v>49</v>
      </c>
      <c r="B49" s="31"/>
      <c r="C49" s="31"/>
      <c r="D49" s="31"/>
      <c r="E49" s="6"/>
    </row>
    <row r="50" spans="1:5" x14ac:dyDescent="0.25">
      <c r="A50" s="13" t="s">
        <v>32</v>
      </c>
    </row>
    <row r="51" spans="1:5" x14ac:dyDescent="0.25">
      <c r="A51" s="2" t="s">
        <v>38</v>
      </c>
      <c r="B51" s="23">
        <v>33632.06</v>
      </c>
    </row>
    <row r="52" spans="1:5" x14ac:dyDescent="0.25">
      <c r="A52" s="2" t="s">
        <v>62</v>
      </c>
      <c r="B52" s="16"/>
    </row>
    <row r="53" spans="1:5" x14ac:dyDescent="0.25">
      <c r="A53" s="2" t="s">
        <v>34</v>
      </c>
      <c r="B53" s="17">
        <v>384008.26</v>
      </c>
    </row>
    <row r="54" spans="1:5" x14ac:dyDescent="0.25">
      <c r="B54" s="17"/>
    </row>
    <row r="55" spans="1:5" ht="30" x14ac:dyDescent="0.25">
      <c r="A55" s="35" t="s">
        <v>35</v>
      </c>
      <c r="B55" s="17">
        <f>E36</f>
        <v>520557.21399999986</v>
      </c>
    </row>
    <row r="56" spans="1:5" x14ac:dyDescent="0.25">
      <c r="A56" s="18" t="s">
        <v>33</v>
      </c>
      <c r="B56" s="23">
        <f>B51+B53+B54-B55</f>
        <v>-102916.89399999985</v>
      </c>
    </row>
    <row r="58" spans="1:5" x14ac:dyDescent="0.25">
      <c r="B58" s="2">
        <v>33632.06</v>
      </c>
    </row>
  </sheetData>
  <mergeCells count="28">
    <mergeCell ref="A8:E8"/>
    <mergeCell ref="A1:E1"/>
    <mergeCell ref="A2:E2"/>
    <mergeCell ref="A3:E3"/>
    <mergeCell ref="A6:E6"/>
    <mergeCell ref="A7:E7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44:D44"/>
    <mergeCell ref="B45:D45"/>
    <mergeCell ref="A47:D47"/>
    <mergeCell ref="B48:D48"/>
    <mergeCell ref="A38:E38"/>
    <mergeCell ref="A39:E39"/>
    <mergeCell ref="A40:E40"/>
    <mergeCell ref="A41:E41"/>
    <mergeCell ref="A42:E42"/>
    <mergeCell ref="A43:E43"/>
  </mergeCells>
  <printOptions horizontalCentered="1"/>
  <pageMargins left="0.31496062992125984" right="0.31496062992125984" top="0.5511811023622047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view="pageBreakPreview" topLeftCell="A15" zoomScaleSheetLayoutView="100" workbookViewId="0">
      <selection activeCell="E30" sqref="E30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.85546875" style="2" customWidth="1"/>
    <col min="4" max="4" width="14.5703125" style="2" customWidth="1"/>
    <col min="5" max="5" width="15.85546875" style="2" customWidth="1"/>
    <col min="6" max="6" width="9.140625" style="2"/>
    <col min="7" max="7" width="12.140625" style="2" bestFit="1" customWidth="1"/>
    <col min="8" max="8" width="17.28515625" style="2" customWidth="1"/>
    <col min="9" max="16384" width="9.140625" style="2"/>
  </cols>
  <sheetData>
    <row r="1" spans="1:5" ht="15.75" x14ac:dyDescent="0.25">
      <c r="A1" s="86" t="s">
        <v>11</v>
      </c>
      <c r="B1" s="86"/>
      <c r="C1" s="86"/>
      <c r="D1" s="86"/>
      <c r="E1" s="86"/>
    </row>
    <row r="2" spans="1:5" ht="27.75" customHeight="1" x14ac:dyDescent="0.25">
      <c r="A2" s="87" t="s">
        <v>12</v>
      </c>
      <c r="B2" s="88"/>
      <c r="C2" s="88"/>
      <c r="D2" s="88"/>
      <c r="E2" s="88"/>
    </row>
    <row r="3" spans="1:5" x14ac:dyDescent="0.25">
      <c r="A3" s="89" t="s">
        <v>63</v>
      </c>
      <c r="B3" s="89"/>
      <c r="C3" s="89"/>
      <c r="D3" s="89"/>
      <c r="E3" s="89"/>
    </row>
    <row r="4" spans="1:5" s="1" customFormat="1" ht="15.75" customHeight="1" x14ac:dyDescent="0.25">
      <c r="A4" s="24" t="s">
        <v>13</v>
      </c>
      <c r="B4" s="4"/>
      <c r="C4" s="4"/>
      <c r="D4" s="27"/>
      <c r="E4" s="26" t="s">
        <v>64</v>
      </c>
    </row>
    <row r="5" spans="1:5" x14ac:dyDescent="0.25">
      <c r="A5" s="38"/>
      <c r="B5" s="4"/>
      <c r="C5" s="4"/>
      <c r="D5" s="4"/>
      <c r="E5" s="4"/>
    </row>
    <row r="6" spans="1:5" x14ac:dyDescent="0.25">
      <c r="A6" s="79" t="s">
        <v>0</v>
      </c>
      <c r="B6" s="79"/>
      <c r="C6" s="79"/>
      <c r="D6" s="79"/>
      <c r="E6" s="79"/>
    </row>
    <row r="7" spans="1:5" x14ac:dyDescent="0.25">
      <c r="A7" s="90" t="s">
        <v>24</v>
      </c>
      <c r="B7" s="90"/>
      <c r="C7" s="90"/>
      <c r="D7" s="90"/>
      <c r="E7" s="90"/>
    </row>
    <row r="8" spans="1:5" x14ac:dyDescent="0.25">
      <c r="A8" s="84" t="s">
        <v>1</v>
      </c>
      <c r="B8" s="84"/>
      <c r="C8" s="84"/>
      <c r="D8" s="84"/>
      <c r="E8" s="84"/>
    </row>
    <row r="9" spans="1:5" x14ac:dyDescent="0.25">
      <c r="A9" s="91" t="s">
        <v>25</v>
      </c>
      <c r="B9" s="91"/>
      <c r="C9" s="91"/>
      <c r="D9" s="91"/>
      <c r="E9" s="91"/>
    </row>
    <row r="10" spans="1:5" ht="25.9" customHeight="1" x14ac:dyDescent="0.25">
      <c r="A10" s="82" t="s">
        <v>14</v>
      </c>
      <c r="B10" s="83"/>
      <c r="C10" s="83"/>
      <c r="D10" s="83"/>
      <c r="E10" s="83"/>
    </row>
    <row r="11" spans="1:5" ht="30.75" customHeight="1" x14ac:dyDescent="0.25">
      <c r="A11" s="79" t="s">
        <v>26</v>
      </c>
      <c r="B11" s="79"/>
      <c r="C11" s="79"/>
      <c r="D11" s="79"/>
      <c r="E11" s="79"/>
    </row>
    <row r="12" spans="1:5" ht="16.5" customHeight="1" x14ac:dyDescent="0.25">
      <c r="A12" s="84" t="s">
        <v>15</v>
      </c>
      <c r="B12" s="85"/>
      <c r="C12" s="85"/>
      <c r="D12" s="85"/>
      <c r="E12" s="85"/>
    </row>
    <row r="13" spans="1:5" ht="16.5" customHeight="1" x14ac:dyDescent="0.25">
      <c r="A13" s="79" t="s">
        <v>22</v>
      </c>
      <c r="B13" s="79"/>
      <c r="C13" s="79"/>
      <c r="D13" s="79"/>
      <c r="E13" s="79"/>
    </row>
    <row r="14" spans="1:5" ht="17.25" customHeight="1" x14ac:dyDescent="0.25">
      <c r="A14" s="84" t="s">
        <v>2</v>
      </c>
      <c r="B14" s="85"/>
      <c r="C14" s="85"/>
      <c r="D14" s="85"/>
      <c r="E14" s="85"/>
    </row>
    <row r="15" spans="1:5" ht="17.25" customHeight="1" x14ac:dyDescent="0.25">
      <c r="A15" s="79" t="s">
        <v>46</v>
      </c>
      <c r="B15" s="79"/>
      <c r="C15" s="79"/>
      <c r="D15" s="79"/>
      <c r="E15" s="79"/>
    </row>
    <row r="16" spans="1:5" x14ac:dyDescent="0.25">
      <c r="A16" s="84" t="s">
        <v>16</v>
      </c>
      <c r="B16" s="85"/>
      <c r="C16" s="85"/>
      <c r="D16" s="85"/>
      <c r="E16" s="85"/>
    </row>
    <row r="17" spans="1:7" x14ac:dyDescent="0.25">
      <c r="A17" s="79" t="s">
        <v>17</v>
      </c>
      <c r="B17" s="79"/>
      <c r="C17" s="79"/>
      <c r="D17" s="79"/>
      <c r="E17" s="79"/>
    </row>
    <row r="18" spans="1:7" ht="60.75" customHeight="1" x14ac:dyDescent="0.25">
      <c r="A18" s="79" t="s">
        <v>27</v>
      </c>
      <c r="B18" s="79"/>
      <c r="C18" s="79"/>
      <c r="D18" s="79"/>
      <c r="E18" s="79"/>
    </row>
    <row r="19" spans="1:7" ht="31.5" customHeight="1" x14ac:dyDescent="0.25">
      <c r="A19" s="81" t="s">
        <v>28</v>
      </c>
      <c r="B19" s="81"/>
      <c r="C19" s="81"/>
      <c r="D19" s="81"/>
      <c r="E19" s="81"/>
    </row>
    <row r="20" spans="1:7" x14ac:dyDescent="0.25">
      <c r="A20" s="81"/>
      <c r="B20" s="81"/>
      <c r="C20" s="81"/>
      <c r="D20" s="81"/>
      <c r="E20" s="81"/>
      <c r="F20" s="2">
        <v>4416.3999999999996</v>
      </c>
      <c r="G20" s="2">
        <v>3</v>
      </c>
    </row>
    <row r="21" spans="1:7" ht="130.5" customHeight="1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21" t="s">
        <v>40</v>
      </c>
      <c r="B22" s="9" t="s">
        <v>39</v>
      </c>
      <c r="C22" s="3" t="s">
        <v>4</v>
      </c>
      <c r="D22" s="3">
        <v>18.309999999999999</v>
      </c>
      <c r="E22" s="8">
        <f>D22*F20*G20</f>
        <v>242592.85199999996</v>
      </c>
      <c r="G22" s="19"/>
    </row>
    <row r="23" spans="1:7" x14ac:dyDescent="0.25">
      <c r="A23" s="7" t="s">
        <v>36</v>
      </c>
      <c r="B23" s="9" t="s">
        <v>23</v>
      </c>
      <c r="C23" s="3" t="s">
        <v>4</v>
      </c>
      <c r="D23" s="3">
        <v>6.51</v>
      </c>
      <c r="E23" s="8">
        <f>D23*F20*3</f>
        <v>86252.291999999987</v>
      </c>
      <c r="G23" s="19"/>
    </row>
    <row r="24" spans="1:7" x14ac:dyDescent="0.25">
      <c r="A24" s="7" t="s">
        <v>41</v>
      </c>
      <c r="B24" s="9" t="s">
        <v>65</v>
      </c>
      <c r="C24" s="3" t="s">
        <v>30</v>
      </c>
      <c r="D24" s="3"/>
      <c r="E24" s="8">
        <v>0</v>
      </c>
      <c r="G24" s="19"/>
    </row>
    <row r="25" spans="1:7" x14ac:dyDescent="0.25">
      <c r="A25" s="7" t="s">
        <v>43</v>
      </c>
      <c r="B25" s="9" t="s">
        <v>65</v>
      </c>
      <c r="C25" s="3" t="s">
        <v>30</v>
      </c>
      <c r="D25" s="22"/>
      <c r="E25" s="8">
        <v>9161.2800000000007</v>
      </c>
      <c r="G25" s="19"/>
    </row>
    <row r="26" spans="1:7" x14ac:dyDescent="0.25">
      <c r="A26" s="7" t="s">
        <v>45</v>
      </c>
      <c r="B26" s="9" t="s">
        <v>65</v>
      </c>
      <c r="C26" s="3" t="s">
        <v>30</v>
      </c>
      <c r="D26" s="22"/>
      <c r="E26" s="8">
        <v>16500.54</v>
      </c>
      <c r="G26" s="19"/>
    </row>
    <row r="27" spans="1:7" x14ac:dyDescent="0.25">
      <c r="A27" s="7" t="s">
        <v>42</v>
      </c>
      <c r="B27" s="9" t="s">
        <v>65</v>
      </c>
      <c r="C27" s="3" t="s">
        <v>30</v>
      </c>
      <c r="D27" s="22"/>
      <c r="E27" s="2">
        <v>11200.61</v>
      </c>
      <c r="G27" s="19"/>
    </row>
    <row r="28" spans="1:7" x14ac:dyDescent="0.25">
      <c r="A28" s="7" t="s">
        <v>44</v>
      </c>
      <c r="B28" s="9" t="s">
        <v>65</v>
      </c>
      <c r="C28" s="3" t="s">
        <v>30</v>
      </c>
      <c r="D28" s="22"/>
      <c r="E28" s="8">
        <v>8347.68</v>
      </c>
      <c r="G28" s="19"/>
    </row>
    <row r="29" spans="1:7" x14ac:dyDescent="0.25">
      <c r="A29" s="7" t="s">
        <v>29</v>
      </c>
      <c r="B29" s="9" t="s">
        <v>65</v>
      </c>
      <c r="C29" s="3" t="s">
        <v>30</v>
      </c>
      <c r="D29" s="22"/>
      <c r="E29" s="8">
        <v>1328.3</v>
      </c>
      <c r="G29" s="19"/>
    </row>
    <row r="30" spans="1:7" x14ac:dyDescent="0.25">
      <c r="A30" s="28" t="s">
        <v>110</v>
      </c>
      <c r="B30" s="29" t="s">
        <v>111</v>
      </c>
      <c r="C30" s="3" t="s">
        <v>30</v>
      </c>
      <c r="D30" s="30"/>
      <c r="E30" s="8">
        <v>9586</v>
      </c>
      <c r="G30" s="19"/>
    </row>
    <row r="31" spans="1:7" x14ac:dyDescent="0.25">
      <c r="A31" s="28" t="s">
        <v>112</v>
      </c>
      <c r="B31" s="29" t="s">
        <v>113</v>
      </c>
      <c r="C31" s="3" t="s">
        <v>74</v>
      </c>
      <c r="D31" s="39">
        <v>16</v>
      </c>
      <c r="E31" s="8">
        <f>D31*333.76</f>
        <v>5340.16</v>
      </c>
      <c r="G31" s="19"/>
    </row>
    <row r="32" spans="1:7" x14ac:dyDescent="0.25">
      <c r="A32" s="20" t="s">
        <v>37</v>
      </c>
      <c r="B32" s="10"/>
      <c r="C32" s="11"/>
      <c r="D32" s="11">
        <f>SUM(D30:D31)</f>
        <v>16</v>
      </c>
      <c r="E32" s="12">
        <f>SUM(E22:E31)</f>
        <v>390309.71399999992</v>
      </c>
    </row>
    <row r="33" spans="1:8" ht="14.45" customHeight="1" x14ac:dyDescent="0.25"/>
    <row r="34" spans="1:8" ht="31.5" customHeight="1" x14ac:dyDescent="0.25">
      <c r="A34" s="78" t="s">
        <v>115</v>
      </c>
      <c r="B34" s="78"/>
      <c r="C34" s="78"/>
      <c r="D34" s="78"/>
      <c r="E34" s="78"/>
    </row>
    <row r="35" spans="1:8" ht="33" customHeight="1" x14ac:dyDescent="0.25">
      <c r="A35" s="79" t="s">
        <v>21</v>
      </c>
      <c r="B35" s="79"/>
      <c r="C35" s="79"/>
      <c r="D35" s="79"/>
      <c r="E35" s="79"/>
      <c r="F35" s="13"/>
      <c r="G35" s="13"/>
      <c r="H35" s="15"/>
    </row>
    <row r="36" spans="1:8" ht="18" customHeight="1" x14ac:dyDescent="0.25">
      <c r="A36" s="79" t="s">
        <v>20</v>
      </c>
      <c r="B36" s="79"/>
      <c r="C36" s="79"/>
      <c r="D36" s="79"/>
      <c r="E36" s="79"/>
    </row>
    <row r="37" spans="1:8" x14ac:dyDescent="0.25">
      <c r="A37" s="79"/>
      <c r="B37" s="79"/>
      <c r="C37" s="79"/>
      <c r="D37" s="79"/>
      <c r="E37" s="79"/>
    </row>
    <row r="38" spans="1:8" x14ac:dyDescent="0.25">
      <c r="A38" s="80" t="s">
        <v>5</v>
      </c>
      <c r="B38" s="80"/>
      <c r="C38" s="80"/>
      <c r="D38" s="80"/>
      <c r="E38" s="80"/>
    </row>
    <row r="39" spans="1:8" x14ac:dyDescent="0.25">
      <c r="A39" s="79" t="s">
        <v>18</v>
      </c>
      <c r="B39" s="79"/>
      <c r="C39" s="79"/>
      <c r="D39" s="79"/>
      <c r="E39" s="79"/>
    </row>
    <row r="40" spans="1:8" x14ac:dyDescent="0.25">
      <c r="A40" s="76" t="s">
        <v>48</v>
      </c>
      <c r="B40" s="76"/>
      <c r="C40" s="76"/>
      <c r="D40" s="76"/>
      <c r="E40" s="5"/>
    </row>
    <row r="41" spans="1:8" x14ac:dyDescent="0.25">
      <c r="B41" s="77" t="s">
        <v>19</v>
      </c>
      <c r="C41" s="77"/>
      <c r="D41" s="77"/>
      <c r="E41" s="6" t="s">
        <v>6</v>
      </c>
    </row>
    <row r="42" spans="1:8" x14ac:dyDescent="0.25">
      <c r="A42" s="36"/>
      <c r="B42" s="36"/>
      <c r="C42" s="36"/>
      <c r="D42" s="36"/>
      <c r="E42" s="36"/>
    </row>
    <row r="43" spans="1:8" x14ac:dyDescent="0.25">
      <c r="A43" s="76" t="s">
        <v>31</v>
      </c>
      <c r="B43" s="76"/>
      <c r="C43" s="76"/>
      <c r="D43" s="76"/>
      <c r="E43" s="5"/>
    </row>
    <row r="44" spans="1:8" x14ac:dyDescent="0.25">
      <c r="B44" s="77" t="s">
        <v>19</v>
      </c>
      <c r="C44" s="77"/>
      <c r="D44" s="77"/>
      <c r="E44" s="6" t="s">
        <v>6</v>
      </c>
    </row>
    <row r="45" spans="1:8" x14ac:dyDescent="0.25">
      <c r="A45" s="32" t="s">
        <v>49</v>
      </c>
      <c r="B45" s="31"/>
      <c r="C45" s="31"/>
      <c r="D45" s="31"/>
      <c r="E45" s="6"/>
    </row>
    <row r="46" spans="1:8" x14ac:dyDescent="0.25">
      <c r="A46" s="13" t="s">
        <v>32</v>
      </c>
    </row>
    <row r="47" spans="1:8" x14ac:dyDescent="0.25">
      <c r="A47" s="2" t="s">
        <v>38</v>
      </c>
      <c r="B47" s="23">
        <f>'1кв'!B56</f>
        <v>-102916.89399999985</v>
      </c>
    </row>
    <row r="48" spans="1:8" x14ac:dyDescent="0.25">
      <c r="A48" s="2" t="s">
        <v>114</v>
      </c>
      <c r="B48" s="16"/>
    </row>
    <row r="49" spans="1:2" x14ac:dyDescent="0.25">
      <c r="A49" s="2" t="s">
        <v>34</v>
      </c>
      <c r="B49" s="17">
        <v>426614.67</v>
      </c>
    </row>
    <row r="50" spans="1:2" ht="30" x14ac:dyDescent="0.25">
      <c r="A50" s="37" t="s">
        <v>35</v>
      </c>
      <c r="B50" s="17">
        <f>E32</f>
        <v>390309.71399999992</v>
      </c>
    </row>
    <row r="51" spans="1:2" x14ac:dyDescent="0.25">
      <c r="A51" s="18" t="s">
        <v>33</v>
      </c>
      <c r="B51" s="23">
        <f>B47+B49-B50</f>
        <v>-66611.937999999791</v>
      </c>
    </row>
  </sheetData>
  <mergeCells count="28">
    <mergeCell ref="A40:D40"/>
    <mergeCell ref="B41:D41"/>
    <mergeCell ref="A43:D43"/>
    <mergeCell ref="B44:D44"/>
    <mergeCell ref="A34:E34"/>
    <mergeCell ref="A35:E35"/>
    <mergeCell ref="A36:E36"/>
    <mergeCell ref="A37:E37"/>
    <mergeCell ref="A38:E38"/>
    <mergeCell ref="A39:E39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8:E8"/>
    <mergeCell ref="A1:E1"/>
    <mergeCell ref="A2:E2"/>
    <mergeCell ref="A3:E3"/>
    <mergeCell ref="A6:E6"/>
    <mergeCell ref="A7:E7"/>
  </mergeCells>
  <printOptions horizontalCentered="1"/>
  <pageMargins left="0.31496062992125984" right="0.31496062992125984" top="0.55118110236220474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view="pageBreakPreview" topLeftCell="A13" zoomScaleSheetLayoutView="100" workbookViewId="0">
      <selection activeCell="B53" sqref="B53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.85546875" style="2" customWidth="1"/>
    <col min="4" max="4" width="14.5703125" style="2" customWidth="1"/>
    <col min="5" max="5" width="15.85546875" style="2" customWidth="1"/>
    <col min="6" max="6" width="9.140625" style="2"/>
    <col min="7" max="7" width="12.140625" style="2" bestFit="1" customWidth="1"/>
    <col min="8" max="8" width="17.28515625" style="2" customWidth="1"/>
    <col min="9" max="16384" width="9.140625" style="2"/>
  </cols>
  <sheetData>
    <row r="1" spans="1:5" ht="15.75" x14ac:dyDescent="0.25">
      <c r="A1" s="86" t="s">
        <v>11</v>
      </c>
      <c r="B1" s="86"/>
      <c r="C1" s="86"/>
      <c r="D1" s="86"/>
      <c r="E1" s="86"/>
    </row>
    <row r="2" spans="1:5" ht="27.75" customHeight="1" x14ac:dyDescent="0.25">
      <c r="A2" s="87" t="s">
        <v>12</v>
      </c>
      <c r="B2" s="88"/>
      <c r="C2" s="88"/>
      <c r="D2" s="88"/>
      <c r="E2" s="88"/>
    </row>
    <row r="3" spans="1:5" x14ac:dyDescent="0.25">
      <c r="A3" s="89" t="s">
        <v>66</v>
      </c>
      <c r="B3" s="89"/>
      <c r="C3" s="89"/>
      <c r="D3" s="89"/>
      <c r="E3" s="89"/>
    </row>
    <row r="4" spans="1:5" s="1" customFormat="1" ht="15.75" customHeight="1" x14ac:dyDescent="0.25">
      <c r="A4" s="24" t="s">
        <v>13</v>
      </c>
      <c r="B4" s="4"/>
      <c r="C4" s="4"/>
      <c r="D4" s="27"/>
      <c r="E4" s="26" t="s">
        <v>67</v>
      </c>
    </row>
    <row r="5" spans="1:5" x14ac:dyDescent="0.25">
      <c r="A5" s="38"/>
      <c r="B5" s="4"/>
      <c r="C5" s="4"/>
      <c r="D5" s="4"/>
      <c r="E5" s="4"/>
    </row>
    <row r="6" spans="1:5" x14ac:dyDescent="0.25">
      <c r="A6" s="79" t="s">
        <v>0</v>
      </c>
      <c r="B6" s="79"/>
      <c r="C6" s="79"/>
      <c r="D6" s="79"/>
      <c r="E6" s="79"/>
    </row>
    <row r="7" spans="1:5" x14ac:dyDescent="0.25">
      <c r="A7" s="90" t="s">
        <v>24</v>
      </c>
      <c r="B7" s="90"/>
      <c r="C7" s="90"/>
      <c r="D7" s="90"/>
      <c r="E7" s="90"/>
    </row>
    <row r="8" spans="1:5" x14ac:dyDescent="0.25">
      <c r="A8" s="84" t="s">
        <v>1</v>
      </c>
      <c r="B8" s="84"/>
      <c r="C8" s="84"/>
      <c r="D8" s="84"/>
      <c r="E8" s="84"/>
    </row>
    <row r="9" spans="1:5" x14ac:dyDescent="0.25">
      <c r="A9" s="78" t="s">
        <v>25</v>
      </c>
      <c r="B9" s="78"/>
      <c r="C9" s="78"/>
      <c r="D9" s="78"/>
      <c r="E9" s="78"/>
    </row>
    <row r="10" spans="1:5" ht="25.9" customHeight="1" x14ac:dyDescent="0.25">
      <c r="A10" s="92" t="s">
        <v>14</v>
      </c>
      <c r="B10" s="93"/>
      <c r="C10" s="93"/>
      <c r="D10" s="93"/>
      <c r="E10" s="93"/>
    </row>
    <row r="11" spans="1:5" ht="30.75" customHeight="1" x14ac:dyDescent="0.25">
      <c r="A11" s="78" t="s">
        <v>26</v>
      </c>
      <c r="B11" s="78"/>
      <c r="C11" s="78"/>
      <c r="D11" s="78"/>
      <c r="E11" s="78"/>
    </row>
    <row r="12" spans="1:5" ht="16.5" customHeight="1" x14ac:dyDescent="0.25">
      <c r="A12" s="84" t="s">
        <v>15</v>
      </c>
      <c r="B12" s="85"/>
      <c r="C12" s="85"/>
      <c r="D12" s="85"/>
      <c r="E12" s="85"/>
    </row>
    <row r="13" spans="1:5" ht="16.5" customHeight="1" x14ac:dyDescent="0.25">
      <c r="A13" s="79" t="s">
        <v>22</v>
      </c>
      <c r="B13" s="79"/>
      <c r="C13" s="79"/>
      <c r="D13" s="79"/>
      <c r="E13" s="79"/>
    </row>
    <row r="14" spans="1:5" ht="17.25" customHeight="1" x14ac:dyDescent="0.25">
      <c r="A14" s="84" t="s">
        <v>2</v>
      </c>
      <c r="B14" s="85"/>
      <c r="C14" s="85"/>
      <c r="D14" s="85"/>
      <c r="E14" s="85"/>
    </row>
    <row r="15" spans="1:5" ht="17.25" customHeight="1" x14ac:dyDescent="0.25">
      <c r="A15" s="79" t="s">
        <v>46</v>
      </c>
      <c r="B15" s="79"/>
      <c r="C15" s="79"/>
      <c r="D15" s="79"/>
      <c r="E15" s="79"/>
    </row>
    <row r="16" spans="1:5" x14ac:dyDescent="0.25">
      <c r="A16" s="84" t="s">
        <v>16</v>
      </c>
      <c r="B16" s="85"/>
      <c r="C16" s="85"/>
      <c r="D16" s="85"/>
      <c r="E16" s="85"/>
    </row>
    <row r="17" spans="1:7" x14ac:dyDescent="0.25">
      <c r="A17" s="79" t="s">
        <v>17</v>
      </c>
      <c r="B17" s="79"/>
      <c r="C17" s="79"/>
      <c r="D17" s="79"/>
      <c r="E17" s="79"/>
    </row>
    <row r="18" spans="1:7" ht="60.75" customHeight="1" x14ac:dyDescent="0.25">
      <c r="A18" s="79" t="s">
        <v>27</v>
      </c>
      <c r="B18" s="79"/>
      <c r="C18" s="79"/>
      <c r="D18" s="79"/>
      <c r="E18" s="79"/>
    </row>
    <row r="19" spans="1:7" ht="31.5" customHeight="1" x14ac:dyDescent="0.25">
      <c r="A19" s="81" t="s">
        <v>28</v>
      </c>
      <c r="B19" s="81"/>
      <c r="C19" s="81"/>
      <c r="D19" s="81"/>
      <c r="E19" s="81"/>
    </row>
    <row r="20" spans="1:7" x14ac:dyDescent="0.25">
      <c r="A20" s="81"/>
      <c r="B20" s="81"/>
      <c r="C20" s="81"/>
      <c r="D20" s="81"/>
      <c r="E20" s="81"/>
      <c r="F20" s="2">
        <v>4416.3999999999996</v>
      </c>
      <c r="G20" s="2">
        <v>3</v>
      </c>
    </row>
    <row r="21" spans="1:7" ht="130.5" customHeight="1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21" t="s">
        <v>40</v>
      </c>
      <c r="B22" s="9" t="s">
        <v>39</v>
      </c>
      <c r="C22" s="3" t="s">
        <v>4</v>
      </c>
      <c r="D22" s="3">
        <v>19.41</v>
      </c>
      <c r="E22" s="8">
        <f>D22*F20*G20</f>
        <v>257166.97199999998</v>
      </c>
      <c r="G22" s="19"/>
    </row>
    <row r="23" spans="1:7" x14ac:dyDescent="0.25">
      <c r="A23" s="7" t="s">
        <v>36</v>
      </c>
      <c r="B23" s="9" t="s">
        <v>23</v>
      </c>
      <c r="C23" s="3" t="s">
        <v>4</v>
      </c>
      <c r="D23" s="3">
        <v>7.13</v>
      </c>
      <c r="E23" s="8">
        <f>D23*F20*3</f>
        <v>94466.795999999988</v>
      </c>
      <c r="G23" s="19"/>
    </row>
    <row r="24" spans="1:7" x14ac:dyDescent="0.25">
      <c r="A24" s="7" t="s">
        <v>41</v>
      </c>
      <c r="B24" s="9" t="s">
        <v>68</v>
      </c>
      <c r="C24" s="3" t="s">
        <v>30</v>
      </c>
      <c r="D24" s="3"/>
      <c r="E24" s="8"/>
      <c r="G24" s="19"/>
    </row>
    <row r="25" spans="1:7" x14ac:dyDescent="0.25">
      <c r="A25" s="7" t="s">
        <v>43</v>
      </c>
      <c r="B25" s="9" t="s">
        <v>68</v>
      </c>
      <c r="C25" s="3" t="s">
        <v>30</v>
      </c>
      <c r="D25" s="22"/>
      <c r="E25" s="8">
        <v>0</v>
      </c>
      <c r="G25" s="19"/>
    </row>
    <row r="26" spans="1:7" x14ac:dyDescent="0.25">
      <c r="A26" s="7" t="s">
        <v>45</v>
      </c>
      <c r="B26" s="9" t="s">
        <v>68</v>
      </c>
      <c r="C26" s="3" t="s">
        <v>30</v>
      </c>
      <c r="D26" s="22"/>
      <c r="E26" s="8">
        <v>14347.61</v>
      </c>
      <c r="G26" s="19"/>
    </row>
    <row r="27" spans="1:7" x14ac:dyDescent="0.25">
      <c r="A27" s="7" t="s">
        <v>42</v>
      </c>
      <c r="B27" s="9" t="s">
        <v>68</v>
      </c>
      <c r="C27" s="3" t="s">
        <v>30</v>
      </c>
      <c r="D27" s="22"/>
      <c r="E27" s="8">
        <v>14460.33</v>
      </c>
      <c r="G27" s="19"/>
    </row>
    <row r="28" spans="1:7" x14ac:dyDescent="0.25">
      <c r="A28" s="7" t="s">
        <v>44</v>
      </c>
      <c r="B28" s="9" t="s">
        <v>68</v>
      </c>
      <c r="C28" s="3" t="s">
        <v>30</v>
      </c>
      <c r="D28" s="22"/>
      <c r="E28" s="8">
        <v>9590.4</v>
      </c>
      <c r="G28" s="19"/>
    </row>
    <row r="29" spans="1:7" x14ac:dyDescent="0.25">
      <c r="A29" s="7" t="s">
        <v>29</v>
      </c>
      <c r="B29" s="9" t="s">
        <v>68</v>
      </c>
      <c r="C29" s="3" t="s">
        <v>30</v>
      </c>
      <c r="D29" s="22"/>
      <c r="E29" s="8">
        <v>6108.99</v>
      </c>
      <c r="G29" s="19"/>
    </row>
    <row r="30" spans="1:7" ht="30" x14ac:dyDescent="0.25">
      <c r="A30" s="14" t="s">
        <v>69</v>
      </c>
      <c r="B30" s="41" t="s">
        <v>72</v>
      </c>
      <c r="C30" s="3" t="s">
        <v>74</v>
      </c>
      <c r="D30" s="41">
        <v>8</v>
      </c>
      <c r="E30" s="8">
        <f t="shared" ref="E30:E32" si="0">D30*333.76</f>
        <v>2670.08</v>
      </c>
      <c r="G30" s="19"/>
    </row>
    <row r="31" spans="1:7" ht="30" x14ac:dyDescent="0.25">
      <c r="A31" s="14" t="s">
        <v>70</v>
      </c>
      <c r="B31" s="41" t="s">
        <v>72</v>
      </c>
      <c r="C31" s="3" t="s">
        <v>74</v>
      </c>
      <c r="D31" s="41">
        <v>2.7</v>
      </c>
      <c r="E31" s="8">
        <f t="shared" si="0"/>
        <v>901.15200000000004</v>
      </c>
      <c r="G31" s="19"/>
    </row>
    <row r="32" spans="1:7" ht="16.5" customHeight="1" x14ac:dyDescent="0.25">
      <c r="A32" s="14" t="s">
        <v>71</v>
      </c>
      <c r="B32" s="41" t="s">
        <v>73</v>
      </c>
      <c r="C32" s="3" t="s">
        <v>74</v>
      </c>
      <c r="D32" s="41">
        <v>16</v>
      </c>
      <c r="E32" s="8">
        <f t="shared" si="0"/>
        <v>5340.16</v>
      </c>
      <c r="G32" s="19"/>
    </row>
    <row r="33" spans="1:8" x14ac:dyDescent="0.25">
      <c r="A33" s="20" t="s">
        <v>37</v>
      </c>
      <c r="B33" s="10"/>
      <c r="C33" s="11"/>
      <c r="D33" s="11">
        <f>SUM(D30:D32)</f>
        <v>26.7</v>
      </c>
      <c r="E33" s="12">
        <f>SUM(E22:E32)</f>
        <v>405052.49</v>
      </c>
    </row>
    <row r="34" spans="1:8" ht="14.45" customHeight="1" x14ac:dyDescent="0.25"/>
    <row r="35" spans="1:8" ht="31.5" customHeight="1" x14ac:dyDescent="0.25">
      <c r="A35" s="78" t="s">
        <v>75</v>
      </c>
      <c r="B35" s="78"/>
      <c r="C35" s="78"/>
      <c r="D35" s="78"/>
      <c r="E35" s="78"/>
    </row>
    <row r="36" spans="1:8" ht="33" customHeight="1" x14ac:dyDescent="0.25">
      <c r="A36" s="79" t="s">
        <v>21</v>
      </c>
      <c r="B36" s="79"/>
      <c r="C36" s="79"/>
      <c r="D36" s="79"/>
      <c r="E36" s="79"/>
      <c r="F36" s="13"/>
      <c r="G36" s="13"/>
      <c r="H36" s="15"/>
    </row>
    <row r="37" spans="1:8" ht="18" customHeight="1" x14ac:dyDescent="0.25">
      <c r="A37" s="79" t="s">
        <v>20</v>
      </c>
      <c r="B37" s="79"/>
      <c r="C37" s="79"/>
      <c r="D37" s="79"/>
      <c r="E37" s="79"/>
    </row>
    <row r="38" spans="1:8" x14ac:dyDescent="0.25">
      <c r="A38" s="79"/>
      <c r="B38" s="79"/>
      <c r="C38" s="79"/>
      <c r="D38" s="79"/>
      <c r="E38" s="79"/>
    </row>
    <row r="39" spans="1:8" x14ac:dyDescent="0.25">
      <c r="A39" s="80" t="s">
        <v>5</v>
      </c>
      <c r="B39" s="80"/>
      <c r="C39" s="80"/>
      <c r="D39" s="80"/>
      <c r="E39" s="80"/>
    </row>
    <row r="40" spans="1:8" x14ac:dyDescent="0.25">
      <c r="A40" s="79" t="s">
        <v>18</v>
      </c>
      <c r="B40" s="79"/>
      <c r="C40" s="79"/>
      <c r="D40" s="79"/>
      <c r="E40" s="79"/>
    </row>
    <row r="41" spans="1:8" x14ac:dyDescent="0.25">
      <c r="A41" s="76" t="s">
        <v>48</v>
      </c>
      <c r="B41" s="76"/>
      <c r="C41" s="76"/>
      <c r="D41" s="76"/>
      <c r="E41" s="5"/>
    </row>
    <row r="42" spans="1:8" x14ac:dyDescent="0.25">
      <c r="B42" s="77" t="s">
        <v>19</v>
      </c>
      <c r="C42" s="77"/>
      <c r="D42" s="77"/>
      <c r="E42" s="6" t="s">
        <v>6</v>
      </c>
    </row>
    <row r="43" spans="1:8" x14ac:dyDescent="0.25">
      <c r="A43" s="36"/>
      <c r="B43" s="36"/>
      <c r="C43" s="36"/>
      <c r="D43" s="36"/>
      <c r="E43" s="36"/>
    </row>
    <row r="44" spans="1:8" x14ac:dyDescent="0.25">
      <c r="A44" s="94" t="s">
        <v>31</v>
      </c>
      <c r="B44" s="94"/>
      <c r="C44" s="94"/>
      <c r="D44" s="94"/>
      <c r="E44" s="5"/>
    </row>
    <row r="45" spans="1:8" x14ac:dyDescent="0.25">
      <c r="B45" s="77" t="s">
        <v>19</v>
      </c>
      <c r="C45" s="77"/>
      <c r="D45" s="77"/>
      <c r="E45" s="6" t="s">
        <v>6</v>
      </c>
    </row>
    <row r="46" spans="1:8" x14ac:dyDescent="0.25">
      <c r="A46" s="32" t="s">
        <v>49</v>
      </c>
      <c r="B46" s="31"/>
      <c r="C46" s="31"/>
      <c r="D46" s="31"/>
      <c r="E46" s="6"/>
    </row>
    <row r="47" spans="1:8" x14ac:dyDescent="0.25">
      <c r="A47" s="13" t="s">
        <v>32</v>
      </c>
    </row>
    <row r="48" spans="1:8" x14ac:dyDescent="0.25">
      <c r="A48" s="2" t="s">
        <v>38</v>
      </c>
      <c r="B48" s="23">
        <f>'2кв'!B51</f>
        <v>-66611.937999999791</v>
      </c>
    </row>
    <row r="49" spans="1:2" x14ac:dyDescent="0.25">
      <c r="A49" s="2" t="s">
        <v>76</v>
      </c>
      <c r="B49" s="16"/>
    </row>
    <row r="50" spans="1:2" x14ac:dyDescent="0.25">
      <c r="A50" s="2" t="s">
        <v>34</v>
      </c>
      <c r="B50" s="17">
        <f>434834.71-2090.71</f>
        <v>432744</v>
      </c>
    </row>
    <row r="51" spans="1:2" ht="30" x14ac:dyDescent="0.25">
      <c r="A51" s="37" t="s">
        <v>35</v>
      </c>
      <c r="B51" s="17">
        <f>E33</f>
        <v>405052.49</v>
      </c>
    </row>
    <row r="52" spans="1:2" x14ac:dyDescent="0.25">
      <c r="A52" s="18" t="s">
        <v>33</v>
      </c>
      <c r="B52" s="23">
        <f>B48+B50-B51</f>
        <v>-38920.427999999782</v>
      </c>
    </row>
  </sheetData>
  <mergeCells count="28">
    <mergeCell ref="A41:D41"/>
    <mergeCell ref="B42:D42"/>
    <mergeCell ref="A44:D44"/>
    <mergeCell ref="B45:D45"/>
    <mergeCell ref="A35:E35"/>
    <mergeCell ref="A36:E36"/>
    <mergeCell ref="A37:E37"/>
    <mergeCell ref="A38:E38"/>
    <mergeCell ref="A39:E39"/>
    <mergeCell ref="A40:E40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8:E8"/>
    <mergeCell ref="A1:E1"/>
    <mergeCell ref="A2:E2"/>
    <mergeCell ref="A3:E3"/>
    <mergeCell ref="A6:E6"/>
    <mergeCell ref="A7:E7"/>
  </mergeCells>
  <printOptions horizontalCentered="1"/>
  <pageMargins left="0.31496062992125984" right="0.31496062992125984" top="0.55118110236220474" bottom="0.59055118110236227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view="pageBreakPreview" topLeftCell="A25" zoomScaleSheetLayoutView="100" workbookViewId="0">
      <selection activeCell="D36" sqref="D36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.85546875" style="2" customWidth="1"/>
    <col min="4" max="4" width="14.5703125" style="2" customWidth="1"/>
    <col min="5" max="5" width="15.85546875" style="2" customWidth="1"/>
    <col min="6" max="7" width="12.140625" style="2" bestFit="1" customWidth="1"/>
    <col min="8" max="8" width="17.28515625" style="2" customWidth="1"/>
    <col min="9" max="16384" width="9.140625" style="2"/>
  </cols>
  <sheetData>
    <row r="1" spans="1:5" ht="15.75" x14ac:dyDescent="0.25">
      <c r="A1" s="86" t="s">
        <v>11</v>
      </c>
      <c r="B1" s="86"/>
      <c r="C1" s="86"/>
      <c r="D1" s="86"/>
      <c r="E1" s="86"/>
    </row>
    <row r="2" spans="1:5" ht="27.75" customHeight="1" x14ac:dyDescent="0.25">
      <c r="A2" s="87" t="s">
        <v>12</v>
      </c>
      <c r="B2" s="88"/>
      <c r="C2" s="88"/>
      <c r="D2" s="88"/>
      <c r="E2" s="88"/>
    </row>
    <row r="3" spans="1:5" x14ac:dyDescent="0.25">
      <c r="A3" s="89" t="s">
        <v>77</v>
      </c>
      <c r="B3" s="89"/>
      <c r="C3" s="89"/>
      <c r="D3" s="89"/>
      <c r="E3" s="89"/>
    </row>
    <row r="4" spans="1:5" s="1" customFormat="1" ht="15.75" customHeight="1" x14ac:dyDescent="0.25">
      <c r="A4" s="24" t="s">
        <v>13</v>
      </c>
      <c r="B4" s="4"/>
      <c r="C4" s="4"/>
      <c r="D4" s="2"/>
      <c r="E4" s="45">
        <v>46022</v>
      </c>
    </row>
    <row r="5" spans="1:5" x14ac:dyDescent="0.25">
      <c r="A5" s="44"/>
      <c r="B5" s="4"/>
      <c r="C5" s="4"/>
      <c r="D5" s="4"/>
      <c r="E5" s="4"/>
    </row>
    <row r="6" spans="1:5" x14ac:dyDescent="0.25">
      <c r="A6" s="79" t="s">
        <v>0</v>
      </c>
      <c r="B6" s="79"/>
      <c r="C6" s="79"/>
      <c r="D6" s="79"/>
      <c r="E6" s="79"/>
    </row>
    <row r="7" spans="1:5" x14ac:dyDescent="0.25">
      <c r="A7" s="90" t="s">
        <v>24</v>
      </c>
      <c r="B7" s="90"/>
      <c r="C7" s="90"/>
      <c r="D7" s="90"/>
      <c r="E7" s="90"/>
    </row>
    <row r="8" spans="1:5" x14ac:dyDescent="0.25">
      <c r="A8" s="84" t="s">
        <v>1</v>
      </c>
      <c r="B8" s="84"/>
      <c r="C8" s="84"/>
      <c r="D8" s="84"/>
      <c r="E8" s="84"/>
    </row>
    <row r="9" spans="1:5" x14ac:dyDescent="0.25">
      <c r="A9" s="78" t="s">
        <v>25</v>
      </c>
      <c r="B9" s="78"/>
      <c r="C9" s="78"/>
      <c r="D9" s="78"/>
      <c r="E9" s="78"/>
    </row>
    <row r="10" spans="1:5" ht="25.9" customHeight="1" x14ac:dyDescent="0.25">
      <c r="A10" s="92" t="s">
        <v>14</v>
      </c>
      <c r="B10" s="93"/>
      <c r="C10" s="93"/>
      <c r="D10" s="93"/>
      <c r="E10" s="93"/>
    </row>
    <row r="11" spans="1:5" ht="30.75" customHeight="1" x14ac:dyDescent="0.25">
      <c r="A11" s="78" t="s">
        <v>26</v>
      </c>
      <c r="B11" s="78"/>
      <c r="C11" s="78"/>
      <c r="D11" s="78"/>
      <c r="E11" s="78"/>
    </row>
    <row r="12" spans="1:5" ht="16.5" customHeight="1" x14ac:dyDescent="0.25">
      <c r="A12" s="84" t="s">
        <v>15</v>
      </c>
      <c r="B12" s="85"/>
      <c r="C12" s="85"/>
      <c r="D12" s="85"/>
      <c r="E12" s="85"/>
    </row>
    <row r="13" spans="1:5" ht="16.5" customHeight="1" x14ac:dyDescent="0.25">
      <c r="A13" s="79" t="s">
        <v>22</v>
      </c>
      <c r="B13" s="79"/>
      <c r="C13" s="79"/>
      <c r="D13" s="79"/>
      <c r="E13" s="79"/>
    </row>
    <row r="14" spans="1:5" ht="17.25" customHeight="1" x14ac:dyDescent="0.25">
      <c r="A14" s="84" t="s">
        <v>2</v>
      </c>
      <c r="B14" s="85"/>
      <c r="C14" s="85"/>
      <c r="D14" s="85"/>
      <c r="E14" s="85"/>
    </row>
    <row r="15" spans="1:5" ht="17.25" customHeight="1" x14ac:dyDescent="0.25">
      <c r="A15" s="79" t="s">
        <v>46</v>
      </c>
      <c r="B15" s="79"/>
      <c r="C15" s="79"/>
      <c r="D15" s="79"/>
      <c r="E15" s="79"/>
    </row>
    <row r="16" spans="1:5" x14ac:dyDescent="0.25">
      <c r="A16" s="84" t="s">
        <v>16</v>
      </c>
      <c r="B16" s="85"/>
      <c r="C16" s="85"/>
      <c r="D16" s="85"/>
      <c r="E16" s="85"/>
    </row>
    <row r="17" spans="1:7" x14ac:dyDescent="0.25">
      <c r="A17" s="79" t="s">
        <v>17</v>
      </c>
      <c r="B17" s="79"/>
      <c r="C17" s="79"/>
      <c r="D17" s="79"/>
      <c r="E17" s="79"/>
    </row>
    <row r="18" spans="1:7" ht="60.75" customHeight="1" x14ac:dyDescent="0.25">
      <c r="A18" s="79" t="s">
        <v>27</v>
      </c>
      <c r="B18" s="79"/>
      <c r="C18" s="79"/>
      <c r="D18" s="79"/>
      <c r="E18" s="79"/>
    </row>
    <row r="19" spans="1:7" ht="31.5" customHeight="1" x14ac:dyDescent="0.25">
      <c r="A19" s="81" t="s">
        <v>28</v>
      </c>
      <c r="B19" s="81"/>
      <c r="C19" s="81"/>
      <c r="D19" s="81"/>
      <c r="E19" s="81"/>
    </row>
    <row r="20" spans="1:7" x14ac:dyDescent="0.25">
      <c r="A20" s="81"/>
      <c r="B20" s="81"/>
      <c r="C20" s="81"/>
      <c r="D20" s="81"/>
      <c r="E20" s="81"/>
      <c r="F20" s="2">
        <v>4416.3999999999996</v>
      </c>
      <c r="G20" s="2">
        <v>3</v>
      </c>
    </row>
    <row r="21" spans="1:7" ht="130.5" customHeight="1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21" t="s">
        <v>40</v>
      </c>
      <c r="B22" s="9" t="s">
        <v>39</v>
      </c>
      <c r="C22" s="3" t="s">
        <v>4</v>
      </c>
      <c r="D22" s="3">
        <v>19.41</v>
      </c>
      <c r="E22" s="8">
        <f>D22*F20*G20</f>
        <v>257166.97199999998</v>
      </c>
      <c r="G22" s="19"/>
    </row>
    <row r="23" spans="1:7" x14ac:dyDescent="0.25">
      <c r="A23" s="7" t="s">
        <v>36</v>
      </c>
      <c r="B23" s="9" t="s">
        <v>23</v>
      </c>
      <c r="C23" s="3" t="s">
        <v>4</v>
      </c>
      <c r="D23" s="3">
        <v>7.13</v>
      </c>
      <c r="E23" s="8">
        <f>D23*F20*3</f>
        <v>94466.795999999988</v>
      </c>
      <c r="G23" s="19"/>
    </row>
    <row r="24" spans="1:7" x14ac:dyDescent="0.25">
      <c r="A24" s="7" t="s">
        <v>41</v>
      </c>
      <c r="B24" s="9" t="s">
        <v>78</v>
      </c>
      <c r="C24" s="3" t="s">
        <v>30</v>
      </c>
      <c r="D24" s="3"/>
      <c r="E24" s="8"/>
      <c r="G24" s="19"/>
    </row>
    <row r="25" spans="1:7" x14ac:dyDescent="0.25">
      <c r="A25" s="7" t="s">
        <v>43</v>
      </c>
      <c r="B25" s="9" t="s">
        <v>78</v>
      </c>
      <c r="C25" s="3" t="s">
        <v>30</v>
      </c>
      <c r="D25" s="22"/>
      <c r="E25" s="8">
        <f>15828.81*2</f>
        <v>31657.62</v>
      </c>
      <c r="G25" s="19"/>
    </row>
    <row r="26" spans="1:7" x14ac:dyDescent="0.25">
      <c r="A26" s="7" t="s">
        <v>45</v>
      </c>
      <c r="B26" s="9" t="s">
        <v>78</v>
      </c>
      <c r="C26" s="3" t="s">
        <v>30</v>
      </c>
      <c r="D26" s="22"/>
      <c r="E26" s="8">
        <f>3463.69+7494.65+7631.92</f>
        <v>18590.260000000002</v>
      </c>
      <c r="G26" s="19"/>
    </row>
    <row r="27" spans="1:7" x14ac:dyDescent="0.25">
      <c r="A27" s="7" t="s">
        <v>42</v>
      </c>
      <c r="B27" s="9" t="s">
        <v>78</v>
      </c>
      <c r="C27" s="3" t="s">
        <v>30</v>
      </c>
      <c r="D27" s="22"/>
      <c r="E27" s="8">
        <f>2577.79+3261.73+3359.89</f>
        <v>9199.41</v>
      </c>
      <c r="G27" s="19"/>
    </row>
    <row r="28" spans="1:7" x14ac:dyDescent="0.25">
      <c r="A28" s="7" t="s">
        <v>44</v>
      </c>
      <c r="B28" s="9" t="s">
        <v>78</v>
      </c>
      <c r="C28" s="3" t="s">
        <v>30</v>
      </c>
      <c r="D28" s="22"/>
      <c r="E28" s="8">
        <f>2936.32+3167.2+3812.48</f>
        <v>9916</v>
      </c>
      <c r="F28" s="19"/>
      <c r="G28" s="19"/>
    </row>
    <row r="29" spans="1:7" x14ac:dyDescent="0.25">
      <c r="A29" s="7" t="s">
        <v>29</v>
      </c>
      <c r="B29" s="9" t="s">
        <v>78</v>
      </c>
      <c r="C29" s="3" t="s">
        <v>30</v>
      </c>
      <c r="D29" s="22"/>
      <c r="E29" s="8">
        <f>344+614+6075.05</f>
        <v>7033.05</v>
      </c>
      <c r="G29" s="19"/>
    </row>
    <row r="30" spans="1:7" ht="30" x14ac:dyDescent="0.25">
      <c r="A30" s="99" t="s">
        <v>97</v>
      </c>
      <c r="B30" s="41" t="s">
        <v>100</v>
      </c>
      <c r="C30" s="3" t="s">
        <v>74</v>
      </c>
      <c r="D30" s="41">
        <v>8</v>
      </c>
      <c r="E30" s="8">
        <f>D30*333.76</f>
        <v>2670.08</v>
      </c>
      <c r="G30" s="19"/>
    </row>
    <row r="31" spans="1:7" x14ac:dyDescent="0.25">
      <c r="A31" s="99" t="s">
        <v>102</v>
      </c>
      <c r="B31" s="41" t="s">
        <v>101</v>
      </c>
      <c r="C31" s="3" t="s">
        <v>74</v>
      </c>
      <c r="D31" s="41">
        <v>24</v>
      </c>
      <c r="E31" s="8">
        <f t="shared" ref="E31:E34" si="0">D31*333.76</f>
        <v>8010.24</v>
      </c>
      <c r="G31" s="19"/>
    </row>
    <row r="32" spans="1:7" x14ac:dyDescent="0.25">
      <c r="A32" s="99" t="s">
        <v>103</v>
      </c>
      <c r="B32" s="41" t="s">
        <v>101</v>
      </c>
      <c r="C32" s="3" t="s">
        <v>30</v>
      </c>
      <c r="D32" s="41"/>
      <c r="E32" s="8">
        <v>19388.45</v>
      </c>
      <c r="G32" s="19"/>
    </row>
    <row r="33" spans="1:8" x14ac:dyDescent="0.25">
      <c r="A33" s="99" t="s">
        <v>98</v>
      </c>
      <c r="B33" s="41" t="s">
        <v>101</v>
      </c>
      <c r="C33" s="3" t="s">
        <v>74</v>
      </c>
      <c r="D33" s="41">
        <v>8</v>
      </c>
      <c r="E33" s="8">
        <f t="shared" si="0"/>
        <v>2670.08</v>
      </c>
      <c r="G33" s="19"/>
    </row>
    <row r="34" spans="1:8" ht="32.25" customHeight="1" x14ac:dyDescent="0.25">
      <c r="A34" s="14" t="s">
        <v>99</v>
      </c>
      <c r="B34" s="41" t="s">
        <v>101</v>
      </c>
      <c r="C34" s="101" t="s">
        <v>30</v>
      </c>
      <c r="D34" s="100"/>
      <c r="E34" s="8">
        <v>58337.599999999999</v>
      </c>
      <c r="G34" s="19"/>
    </row>
    <row r="35" spans="1:8" x14ac:dyDescent="0.25">
      <c r="A35" s="20" t="s">
        <v>37</v>
      </c>
      <c r="B35" s="10"/>
      <c r="C35" s="11"/>
      <c r="D35" s="11"/>
      <c r="E35" s="12">
        <f>SUM(E22:E34)</f>
        <v>519106.55799999996</v>
      </c>
    </row>
    <row r="36" spans="1:8" ht="14.45" customHeight="1" x14ac:dyDescent="0.25"/>
    <row r="37" spans="1:8" ht="31.5" customHeight="1" x14ac:dyDescent="0.25">
      <c r="A37" s="78" t="s">
        <v>104</v>
      </c>
      <c r="B37" s="78"/>
      <c r="C37" s="78"/>
      <c r="D37" s="78"/>
      <c r="E37" s="78"/>
    </row>
    <row r="38" spans="1:8" ht="33" customHeight="1" x14ac:dyDescent="0.25">
      <c r="A38" s="79" t="s">
        <v>21</v>
      </c>
      <c r="B38" s="79"/>
      <c r="C38" s="79"/>
      <c r="D38" s="79"/>
      <c r="E38" s="79"/>
      <c r="F38" s="13"/>
      <c r="G38" s="13"/>
      <c r="H38" s="15"/>
    </row>
    <row r="39" spans="1:8" ht="18" customHeight="1" x14ac:dyDescent="0.25">
      <c r="A39" s="79" t="s">
        <v>20</v>
      </c>
      <c r="B39" s="79"/>
      <c r="C39" s="79"/>
      <c r="D39" s="79"/>
      <c r="E39" s="79"/>
    </row>
    <row r="40" spans="1:8" x14ac:dyDescent="0.25">
      <c r="A40" s="79"/>
      <c r="B40" s="79"/>
      <c r="C40" s="79"/>
      <c r="D40" s="79"/>
      <c r="E40" s="79"/>
    </row>
    <row r="41" spans="1:8" x14ac:dyDescent="0.25">
      <c r="A41" s="80" t="s">
        <v>5</v>
      </c>
      <c r="B41" s="80"/>
      <c r="C41" s="80"/>
      <c r="D41" s="80"/>
      <c r="E41" s="80"/>
    </row>
    <row r="42" spans="1:8" x14ac:dyDescent="0.25">
      <c r="A42" s="79" t="s">
        <v>18</v>
      </c>
      <c r="B42" s="79"/>
      <c r="C42" s="79"/>
      <c r="D42" s="79"/>
      <c r="E42" s="79"/>
    </row>
    <row r="43" spans="1:8" x14ac:dyDescent="0.25">
      <c r="A43" s="76" t="s">
        <v>48</v>
      </c>
      <c r="B43" s="76"/>
      <c r="C43" s="76"/>
      <c r="D43" s="76"/>
      <c r="E43" s="5"/>
    </row>
    <row r="44" spans="1:8" x14ac:dyDescent="0.25">
      <c r="B44" s="77" t="s">
        <v>19</v>
      </c>
      <c r="C44" s="77"/>
      <c r="D44" s="77"/>
      <c r="E44" s="6" t="s">
        <v>6</v>
      </c>
    </row>
    <row r="45" spans="1:8" x14ac:dyDescent="0.25">
      <c r="A45" s="43"/>
      <c r="B45" s="43"/>
      <c r="C45" s="43"/>
      <c r="D45" s="43"/>
      <c r="E45" s="43"/>
    </row>
    <row r="46" spans="1:8" x14ac:dyDescent="0.25">
      <c r="A46" s="94" t="s">
        <v>31</v>
      </c>
      <c r="B46" s="94"/>
      <c r="C46" s="94"/>
      <c r="D46" s="94"/>
      <c r="E46" s="5"/>
    </row>
    <row r="47" spans="1:8" x14ac:dyDescent="0.25">
      <c r="B47" s="77" t="s">
        <v>19</v>
      </c>
      <c r="C47" s="77"/>
      <c r="D47" s="77"/>
      <c r="E47" s="6" t="s">
        <v>6</v>
      </c>
    </row>
    <row r="48" spans="1:8" x14ac:dyDescent="0.25">
      <c r="A48" s="32" t="s">
        <v>49</v>
      </c>
      <c r="B48" s="31"/>
      <c r="C48" s="31"/>
      <c r="D48" s="31"/>
      <c r="E48" s="6"/>
    </row>
    <row r="49" spans="1:2" x14ac:dyDescent="0.25">
      <c r="A49" s="13" t="s">
        <v>32</v>
      </c>
    </row>
    <row r="50" spans="1:2" x14ac:dyDescent="0.25">
      <c r="A50" s="2" t="s">
        <v>38</v>
      </c>
      <c r="B50" s="23">
        <f>'3кв'!B52</f>
        <v>-38920.427999999782</v>
      </c>
    </row>
    <row r="51" spans="1:2" x14ac:dyDescent="0.25">
      <c r="A51" s="2" t="s">
        <v>105</v>
      </c>
      <c r="B51" s="16"/>
    </row>
    <row r="52" spans="1:2" x14ac:dyDescent="0.25">
      <c r="A52" s="2" t="s">
        <v>34</v>
      </c>
      <c r="B52" s="17">
        <v>438504.94</v>
      </c>
    </row>
    <row r="53" spans="1:2" ht="30" x14ac:dyDescent="0.25">
      <c r="A53" s="42" t="s">
        <v>35</v>
      </c>
      <c r="B53" s="17">
        <f>E35</f>
        <v>519106.55799999996</v>
      </c>
    </row>
    <row r="54" spans="1:2" x14ac:dyDescent="0.25">
      <c r="A54" s="18" t="s">
        <v>33</v>
      </c>
      <c r="B54" s="23">
        <f>B50+B52-B53</f>
        <v>-119522.04599999974</v>
      </c>
    </row>
  </sheetData>
  <mergeCells count="28">
    <mergeCell ref="A8:E8"/>
    <mergeCell ref="A1:E1"/>
    <mergeCell ref="A2:E2"/>
    <mergeCell ref="A3:E3"/>
    <mergeCell ref="A6:E6"/>
    <mergeCell ref="A7:E7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43:D43"/>
    <mergeCell ref="B44:D44"/>
    <mergeCell ref="A46:D46"/>
    <mergeCell ref="B47:D47"/>
    <mergeCell ref="A37:E37"/>
    <mergeCell ref="A38:E38"/>
    <mergeCell ref="A39:E39"/>
    <mergeCell ref="A40:E40"/>
    <mergeCell ref="A41:E41"/>
    <mergeCell ref="A42:E42"/>
  </mergeCells>
  <printOptions horizontalCentered="1"/>
  <pageMargins left="0.31496062992125984" right="0.31496062992125984" top="0.55118110236220474" bottom="0.59055118110236227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view="pageBreakPreview" topLeftCell="A4" zoomScaleSheetLayoutView="100" workbookViewId="0">
      <selection activeCell="C13" sqref="C13"/>
    </sheetView>
  </sheetViews>
  <sheetFormatPr defaultRowHeight="15.75" x14ac:dyDescent="0.25"/>
  <cols>
    <col min="1" max="1" width="10.5703125" style="1" customWidth="1"/>
    <col min="2" max="2" width="64.140625" style="1" customWidth="1"/>
    <col min="3" max="3" width="16.140625" style="1" customWidth="1"/>
    <col min="4" max="4" width="11.85546875" style="1" customWidth="1"/>
    <col min="5" max="5" width="14.7109375" style="1" customWidth="1"/>
    <col min="6" max="6" width="12.42578125" style="1" customWidth="1"/>
    <col min="7" max="7" width="12" style="1" customWidth="1"/>
    <col min="8" max="8" width="13.5703125" style="1" customWidth="1"/>
    <col min="9" max="16384" width="9.140625" style="1"/>
  </cols>
  <sheetData>
    <row r="1" spans="1:4" x14ac:dyDescent="0.25">
      <c r="A1" s="96" t="s">
        <v>79</v>
      </c>
      <c r="B1" s="96"/>
      <c r="C1" s="96"/>
      <c r="D1" s="46"/>
    </row>
    <row r="2" spans="1:4" x14ac:dyDescent="0.25">
      <c r="A2" s="97" t="s">
        <v>80</v>
      </c>
      <c r="B2" s="97"/>
      <c r="C2" s="97"/>
      <c r="D2" s="47"/>
    </row>
    <row r="3" spans="1:4" x14ac:dyDescent="0.25">
      <c r="A3" s="97" t="s">
        <v>96</v>
      </c>
      <c r="B3" s="97"/>
      <c r="C3" s="97"/>
      <c r="D3" s="47"/>
    </row>
    <row r="4" spans="1:4" x14ac:dyDescent="0.25">
      <c r="A4" s="96" t="s">
        <v>81</v>
      </c>
      <c r="B4" s="96"/>
      <c r="C4" s="96"/>
      <c r="D4" s="46"/>
    </row>
    <row r="5" spans="1:4" x14ac:dyDescent="0.25">
      <c r="A5" s="98"/>
      <c r="B5" s="98"/>
      <c r="C5" s="98"/>
    </row>
    <row r="6" spans="1:4" x14ac:dyDescent="0.25">
      <c r="A6" s="47"/>
      <c r="B6" s="48" t="s">
        <v>82</v>
      </c>
      <c r="C6" s="49">
        <f>'1кв'!B51</f>
        <v>33632.06</v>
      </c>
      <c r="D6" s="50"/>
    </row>
    <row r="7" spans="1:4" x14ac:dyDescent="0.25">
      <c r="A7" s="51" t="s">
        <v>83</v>
      </c>
      <c r="B7" s="48" t="s">
        <v>118</v>
      </c>
      <c r="C7" s="49"/>
      <c r="D7" s="50"/>
    </row>
    <row r="8" spans="1:4" x14ac:dyDescent="0.25">
      <c r="A8" s="47"/>
      <c r="B8" s="52" t="s">
        <v>84</v>
      </c>
      <c r="C8" s="49"/>
      <c r="D8" s="50"/>
    </row>
    <row r="9" spans="1:4" x14ac:dyDescent="0.25">
      <c r="A9" s="47"/>
      <c r="B9" s="53" t="s">
        <v>119</v>
      </c>
      <c r="C9" s="49"/>
      <c r="D9" s="50"/>
    </row>
    <row r="10" spans="1:4" x14ac:dyDescent="0.25">
      <c r="A10" s="47"/>
      <c r="B10" s="53" t="s">
        <v>120</v>
      </c>
      <c r="C10" s="49"/>
      <c r="D10" s="50"/>
    </row>
    <row r="11" spans="1:4" x14ac:dyDescent="0.25">
      <c r="A11" s="47"/>
      <c r="B11" s="53" t="s">
        <v>121</v>
      </c>
      <c r="C11" s="49"/>
      <c r="D11" s="50"/>
    </row>
    <row r="12" spans="1:4" x14ac:dyDescent="0.25">
      <c r="A12" s="47"/>
      <c r="B12" s="53" t="s">
        <v>122</v>
      </c>
      <c r="C12" s="49"/>
      <c r="D12" s="50"/>
    </row>
    <row r="13" spans="1:4" x14ac:dyDescent="0.25">
      <c r="B13" s="54" t="s">
        <v>85</v>
      </c>
      <c r="C13" s="55">
        <f>'1кв'!B53+'2кв'!B49+'3кв'!B50+'4кв'!B52</f>
        <v>1681871.8699999999</v>
      </c>
      <c r="D13" s="56"/>
    </row>
    <row r="14" spans="1:4" x14ac:dyDescent="0.25">
      <c r="A14" s="57"/>
      <c r="B14" s="54" t="s">
        <v>86</v>
      </c>
      <c r="C14" s="58">
        <f>SUM(C13:C13)</f>
        <v>1681871.8699999999</v>
      </c>
      <c r="D14" s="50"/>
    </row>
    <row r="15" spans="1:4" x14ac:dyDescent="0.25">
      <c r="B15" s="95"/>
      <c r="C15" s="95"/>
      <c r="D15" s="59"/>
    </row>
    <row r="16" spans="1:4" ht="17.25" customHeight="1" x14ac:dyDescent="0.25">
      <c r="A16" s="60" t="s">
        <v>87</v>
      </c>
      <c r="B16" s="61" t="s">
        <v>40</v>
      </c>
      <c r="C16" s="55">
        <f>'1кв'!E22+'2кв'!E22+'3кв'!E22+'4кв'!E22</f>
        <v>999519.64799999981</v>
      </c>
      <c r="D16" s="59"/>
    </row>
    <row r="17" spans="1:7" x14ac:dyDescent="0.25">
      <c r="A17" s="60"/>
      <c r="B17" s="62" t="s">
        <v>36</v>
      </c>
      <c r="C17" s="55">
        <f>'1кв'!E23+'2кв'!E23+'3кв'!E23+'4кв'!E23</f>
        <v>361438.17599999992</v>
      </c>
      <c r="D17" s="59"/>
    </row>
    <row r="18" spans="1:7" ht="15" customHeight="1" x14ac:dyDescent="0.25">
      <c r="A18" s="60"/>
      <c r="B18" s="7" t="s">
        <v>41</v>
      </c>
      <c r="C18" s="55">
        <f>'1кв'!E24+'2кв'!E24+'3кв'!E24+'4кв'!E24</f>
        <v>0</v>
      </c>
      <c r="D18" s="59"/>
    </row>
    <row r="19" spans="1:7" x14ac:dyDescent="0.25">
      <c r="A19" s="60"/>
      <c r="B19" s="53" t="s">
        <v>43</v>
      </c>
      <c r="C19" s="55">
        <f>'1кв'!E25+'2кв'!E25+'3кв'!E25+'4кв'!E25</f>
        <v>79325.119999999995</v>
      </c>
      <c r="D19" s="59"/>
    </row>
    <row r="20" spans="1:7" x14ac:dyDescent="0.25">
      <c r="A20" s="60"/>
      <c r="B20" s="53" t="s">
        <v>45</v>
      </c>
      <c r="C20" s="55">
        <f>'1кв'!E26+'2кв'!E26+'3кв'!E26+'4кв'!E26</f>
        <v>70731.950000000012</v>
      </c>
      <c r="D20" s="59"/>
    </row>
    <row r="21" spans="1:7" x14ac:dyDescent="0.25">
      <c r="A21" s="60"/>
      <c r="B21" s="53" t="s">
        <v>42</v>
      </c>
      <c r="C21" s="55">
        <f>'1кв'!E27+'2кв'!E27+'3кв'!E27+'4кв'!E27</f>
        <v>45095.28</v>
      </c>
      <c r="D21" s="59"/>
      <c r="E21" s="63"/>
    </row>
    <row r="22" spans="1:7" x14ac:dyDescent="0.25">
      <c r="A22" s="60"/>
      <c r="B22" s="53" t="s">
        <v>44</v>
      </c>
      <c r="C22" s="55">
        <f>'1кв'!E28+'2кв'!E28+'3кв'!E28+'4кв'!E28</f>
        <v>30204.5</v>
      </c>
      <c r="D22" s="59">
        <f>SUM(C19:C22)</f>
        <v>225356.85</v>
      </c>
      <c r="E22" s="63">
        <f>D22-225356.85</f>
        <v>0</v>
      </c>
    </row>
    <row r="23" spans="1:7" x14ac:dyDescent="0.25">
      <c r="B23" s="53" t="s">
        <v>29</v>
      </c>
      <c r="C23" s="55">
        <f>'1кв'!E29+'2кв'!E29+'3кв'!E29+'4кв'!E29</f>
        <v>28323.809999999998</v>
      </c>
      <c r="D23" s="59"/>
      <c r="E23" s="63"/>
    </row>
    <row r="24" spans="1:7" x14ac:dyDescent="0.25">
      <c r="A24" s="60"/>
      <c r="B24" s="64" t="s">
        <v>116</v>
      </c>
      <c r="C24" s="65">
        <f>113.7*333.76</f>
        <v>37948.512000000002</v>
      </c>
      <c r="D24" s="59"/>
    </row>
    <row r="25" spans="1:7" x14ac:dyDescent="0.25">
      <c r="A25" s="60"/>
      <c r="B25" s="52" t="s">
        <v>88</v>
      </c>
      <c r="C25" s="65">
        <f>SUM(C27:C30)</f>
        <v>182438.97999999998</v>
      </c>
      <c r="D25" s="59"/>
    </row>
    <row r="26" spans="1:7" x14ac:dyDescent="0.25">
      <c r="A26" s="60"/>
      <c r="B26" s="52" t="s">
        <v>84</v>
      </c>
      <c r="C26" s="65"/>
      <c r="D26" s="59"/>
      <c r="G26" s="63"/>
    </row>
    <row r="27" spans="1:7" x14ac:dyDescent="0.25">
      <c r="A27" s="60"/>
      <c r="B27" s="66" t="s">
        <v>52</v>
      </c>
      <c r="C27" s="67">
        <f>'1кв'!E30</f>
        <v>95126.93</v>
      </c>
      <c r="D27" s="59"/>
    </row>
    <row r="28" spans="1:7" x14ac:dyDescent="0.25">
      <c r="A28" s="60"/>
      <c r="B28" s="28" t="s">
        <v>117</v>
      </c>
      <c r="C28" s="67">
        <f>'2кв'!E30</f>
        <v>9586</v>
      </c>
      <c r="D28" s="59"/>
    </row>
    <row r="29" spans="1:7" x14ac:dyDescent="0.25">
      <c r="A29" s="60"/>
      <c r="B29" s="99" t="s">
        <v>103</v>
      </c>
      <c r="C29" s="67">
        <f>'4кв'!E32</f>
        <v>19388.45</v>
      </c>
      <c r="D29" s="59"/>
    </row>
    <row r="30" spans="1:7" x14ac:dyDescent="0.25">
      <c r="A30" s="60"/>
      <c r="B30" s="14" t="s">
        <v>99</v>
      </c>
      <c r="C30" s="67">
        <f>'4кв'!E34</f>
        <v>58337.599999999999</v>
      </c>
      <c r="D30" s="59"/>
    </row>
    <row r="31" spans="1:7" x14ac:dyDescent="0.25">
      <c r="A31" s="60"/>
      <c r="B31" s="66"/>
      <c r="C31" s="67"/>
      <c r="D31" s="59"/>
    </row>
    <row r="32" spans="1:7" x14ac:dyDescent="0.25">
      <c r="B32" s="68" t="s">
        <v>89</v>
      </c>
      <c r="C32" s="69">
        <f>SUM(C16:C25)</f>
        <v>1835025.9759999998</v>
      </c>
      <c r="D32" s="59"/>
      <c r="E32" s="63"/>
    </row>
    <row r="33" spans="1:4" x14ac:dyDescent="0.25">
      <c r="B33" s="68" t="s">
        <v>95</v>
      </c>
      <c r="C33" s="70">
        <f>C6+C14-C32</f>
        <v>-119522.04599999986</v>
      </c>
      <c r="D33" s="59">
        <f>C33-'4кв'!B54</f>
        <v>-1.1641532182693481E-10</v>
      </c>
    </row>
    <row r="34" spans="1:4" x14ac:dyDescent="0.25">
      <c r="B34" s="51"/>
      <c r="C34" s="51"/>
      <c r="D34" s="59"/>
    </row>
    <row r="35" spans="1:4" x14ac:dyDescent="0.25">
      <c r="B35" s="71" t="s">
        <v>90</v>
      </c>
      <c r="C35" s="71"/>
      <c r="D35" s="59"/>
    </row>
    <row r="36" spans="1:4" x14ac:dyDescent="0.25">
      <c r="B36" s="71" t="s">
        <v>91</v>
      </c>
      <c r="C36" s="72">
        <v>231274.02</v>
      </c>
      <c r="D36" s="59"/>
    </row>
    <row r="37" spans="1:4" x14ac:dyDescent="0.25">
      <c r="B37" s="73" t="s">
        <v>106</v>
      </c>
      <c r="C37" s="74">
        <v>329118.3</v>
      </c>
      <c r="D37" s="59"/>
    </row>
    <row r="38" spans="1:4" x14ac:dyDescent="0.25">
      <c r="B38" s="71" t="s">
        <v>92</v>
      </c>
      <c r="C38" s="75">
        <f>C37-C36</f>
        <v>97844.28</v>
      </c>
      <c r="D38" s="59"/>
    </row>
    <row r="39" spans="1:4" x14ac:dyDescent="0.25">
      <c r="B39" s="51"/>
      <c r="C39" s="51"/>
      <c r="D39" s="59"/>
    </row>
    <row r="40" spans="1:4" x14ac:dyDescent="0.25">
      <c r="A40" s="1" t="s">
        <v>93</v>
      </c>
      <c r="B40" s="51" t="s">
        <v>107</v>
      </c>
      <c r="C40" s="51"/>
      <c r="D40" s="59"/>
    </row>
    <row r="41" spans="1:4" x14ac:dyDescent="0.25">
      <c r="B41" s="51" t="s">
        <v>108</v>
      </c>
      <c r="C41" s="51"/>
      <c r="D41" s="59"/>
    </row>
    <row r="42" spans="1:4" x14ac:dyDescent="0.25">
      <c r="B42" s="51" t="s">
        <v>109</v>
      </c>
      <c r="C42" s="51"/>
      <c r="D42" s="59"/>
    </row>
    <row r="43" spans="1:4" x14ac:dyDescent="0.25">
      <c r="B43" s="73"/>
      <c r="C43" s="51"/>
      <c r="D43" s="59"/>
    </row>
    <row r="44" spans="1:4" x14ac:dyDescent="0.25">
      <c r="B44" s="51" t="s">
        <v>94</v>
      </c>
      <c r="C44" s="51"/>
      <c r="D44" s="59"/>
    </row>
    <row r="45" spans="1:4" x14ac:dyDescent="0.25">
      <c r="B45" s="51"/>
      <c r="C45" s="51"/>
      <c r="D45" s="59"/>
    </row>
    <row r="46" spans="1:4" x14ac:dyDescent="0.25">
      <c r="B46" s="51"/>
      <c r="C46" s="51"/>
      <c r="D46" s="59"/>
    </row>
  </sheetData>
  <mergeCells count="6">
    <mergeCell ref="B15:C15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2026-02-26T12:31:43Z</dcterms:modified>
</cp:coreProperties>
</file>