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540" yWindow="3540" windowWidth="28800" windowHeight="15345" activeTab="4"/>
  </bookViews>
  <sheets>
    <sheet name="1кв" sheetId="28" r:id="rId1"/>
    <sheet name="2кв" sheetId="29" r:id="rId2"/>
    <sheet name="3кв" sheetId="30" r:id="rId3"/>
    <sheet name="4кв" sheetId="31" r:id="rId4"/>
    <sheet name="отчет" sheetId="32" r:id="rId5"/>
  </sheets>
  <definedNames>
    <definedName name="_xlnm.Print_Area" localSheetId="0">'1кв'!$A$1:$E$52</definedName>
    <definedName name="_xlnm.Print_Area" localSheetId="1">'2кв'!$A$1:$E$54</definedName>
    <definedName name="_xlnm.Print_Area" localSheetId="2">'3кв'!$A$1:$E$54</definedName>
    <definedName name="_xlnm.Print_Area" localSheetId="3">'4кв'!$A$1:$E$54</definedName>
    <definedName name="_xlnm.Print_Area" localSheetId="4">отчет!$A$1:$C$43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32" l="1"/>
  <c r="C24" i="32"/>
  <c r="B52" i="31"/>
  <c r="E25" i="31"/>
  <c r="E26" i="31"/>
  <c r="E28" i="31"/>
  <c r="E27" i="31"/>
  <c r="E31" i="31"/>
  <c r="E32" i="31"/>
  <c r="E33" i="31"/>
  <c r="E34" i="31"/>
  <c r="E30" i="31"/>
  <c r="C28" i="32" l="1"/>
  <c r="C23" i="32"/>
  <c r="C22" i="32"/>
  <c r="C21" i="32"/>
  <c r="C20" i="32"/>
  <c r="C19" i="32"/>
  <c r="D22" i="32" s="1"/>
  <c r="C18" i="32"/>
  <c r="C17" i="32"/>
  <c r="C16" i="32"/>
  <c r="C13" i="32"/>
  <c r="C6" i="32"/>
  <c r="C37" i="32" l="1"/>
  <c r="C26" i="32"/>
  <c r="C31" i="32" s="1"/>
  <c r="C14" i="32"/>
  <c r="C32" i="32" l="1"/>
  <c r="D32" i="32" s="1"/>
  <c r="B50" i="31"/>
  <c r="E23" i="31"/>
  <c r="E22" i="31"/>
  <c r="E35" i="31" l="1"/>
  <c r="B53" i="31" s="1"/>
  <c r="B54" i="31" s="1"/>
  <c r="B52" i="30"/>
  <c r="E32" i="30"/>
  <c r="E33" i="30"/>
  <c r="E34" i="30"/>
  <c r="E31" i="30"/>
  <c r="E30" i="30"/>
  <c r="E29" i="30"/>
  <c r="B52" i="29" l="1"/>
  <c r="E32" i="29"/>
  <c r="E33" i="29"/>
  <c r="E34" i="29"/>
  <c r="E31" i="29"/>
  <c r="E23" i="30"/>
  <c r="E22" i="30"/>
  <c r="E23" i="29"/>
  <c r="E22" i="29"/>
  <c r="E35" i="29" s="1"/>
  <c r="B53" i="29" l="1"/>
  <c r="E35" i="30"/>
  <c r="B53" i="30" s="1"/>
  <c r="E30" i="28"/>
  <c r="D32" i="28" l="1"/>
  <c r="E23" i="28" l="1"/>
  <c r="E22" i="28"/>
  <c r="E32" i="28" l="1"/>
  <c r="B51" i="28" s="1"/>
  <c r="B52" i="28" s="1"/>
  <c r="B50" i="29" s="1"/>
  <c r="B54" i="29" s="1"/>
  <c r="B50" i="30" s="1"/>
  <c r="B54" i="30" s="1"/>
</calcChain>
</file>

<file path=xl/sharedStrings.xml><?xml version="1.0" encoding="utf-8"?>
<sst xmlns="http://schemas.openxmlformats.org/spreadsheetml/2006/main" count="358" uniqueCount="125">
  <si>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</si>
  <si>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</si>
  <si>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</si>
  <si>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</si>
  <si>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</si>
  <si>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</si>
  <si>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</si>
  <si>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</si>
  <si>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</si>
  <si>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</si>
  <si>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</si>
  <si>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</si>
  <si>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</si>
  <si>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</si>
  <si>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</si>
  <si>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</si>
  <si>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</si>
  <si>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</si>
  <si>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</si>
  <si>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</si>
  <si>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</si>
  <si>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</si>
  <si>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</si>
  <si>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</si>
  <si>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Правды, д.2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</si>
  <si>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№26 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</si>
  <si>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№2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Правды</t>
    </r>
  </si>
  <si>
    <t>Итого:</t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</si>
  <si>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</si>
  <si>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</si>
  <si>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</si>
  <si>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</si>
  <si>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</si>
  <si>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Расходы по содержанию и тек.ремонту, руб.</t>
  </si>
  <si>
    <t xml:space="preserve">Итого остаток на конец  квартала </t>
  </si>
  <si>
    <t xml:space="preserve">Остаток на начало квартала </t>
  </si>
  <si>
    <t>определена приложением № 9 к договору</t>
  </si>
  <si>
    <t xml:space="preserve">Расходы по управлению МКД </t>
  </si>
  <si>
    <t>Услуги по содержанию многоквартирного дома</t>
  </si>
  <si>
    <t>Дезинсекция, дератизация</t>
  </si>
  <si>
    <t>холодная вода на СОИ</t>
  </si>
  <si>
    <t>электроэнергия на СОИ</t>
  </si>
  <si>
    <t>водоотведение на СОИ</t>
  </si>
  <si>
    <t>горячая вода на СОИ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</si>
  <si>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</si>
  <si>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</si>
  <si>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Петрова А.А.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</si>
  <si>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№29  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32</t>
    </r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</si>
  <si>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Петрова Сергея Александровича</t>
    </r>
  </si>
  <si>
    <t>S квартир = 2735,3 м2</t>
  </si>
  <si>
    <t>Оплачено, руб</t>
  </si>
  <si>
    <t>за 1 квартал 2025 года</t>
  </si>
  <si>
    <t>31.03.2025 г.</t>
  </si>
  <si>
    <t>Замена стояка канализации, бетонирование (кв.24,26, 29)</t>
  </si>
  <si>
    <t>март</t>
  </si>
  <si>
    <t>ч/ч</t>
  </si>
  <si>
    <t xml:space="preserve">           2. Всего за период с "01" 01 2025 г. по "31" 03 2025 г. выполнено работ (оказано услуг) на общую сумму двести двадцать пять тысяч шестьдесят рублей 21 копейка.</t>
  </si>
  <si>
    <t>Предъявлено населению224442,82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</si>
  <si>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</si>
  <si>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</si>
  <si>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</si>
  <si>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</si>
  <si>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</si>
  <si>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</si>
  <si>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Ремонт входной двери (кв.33)</t>
  </si>
  <si>
    <t>Монтаж тросика для белья (кв. 51)</t>
  </si>
  <si>
    <t>Ремонт скамейки возле подъезда (кв.33)</t>
  </si>
  <si>
    <t>апрель</t>
  </si>
  <si>
    <t>июнь</t>
  </si>
  <si>
    <t>ч/час</t>
  </si>
  <si>
    <t>Предъявлено населению</t>
  </si>
  <si>
    <t xml:space="preserve">Ремонт  МАФ на детской площадке </t>
  </si>
  <si>
    <t>ремонт балконов кв.29,59 (смета)</t>
  </si>
  <si>
    <t xml:space="preserve">           2. Всего за период с "01" 04 2025 г. по "30" 06 2025 г. выполнено работ (оказано услуг) на общую сумму двести сорок три тысячи двести тридцать один рубль 78 копеек</t>
  </si>
  <si>
    <t>полив</t>
  </si>
  <si>
    <t>Зачеканивание отверстия в боковой части балкона  (кв. 14)</t>
  </si>
  <si>
    <t>закрашивание рекламы под окнами подъездов</t>
  </si>
  <si>
    <t>замена ступеней на горке</t>
  </si>
  <si>
    <t>июль</t>
  </si>
  <si>
    <t>авгут</t>
  </si>
  <si>
    <t>сентябрь</t>
  </si>
  <si>
    <t>ремонт зонта над песочницей</t>
  </si>
  <si>
    <t>Предъявлено населению 246950,77</t>
  </si>
  <si>
    <t xml:space="preserve">           2. Всего за период с "01" 07 2025 г. по "30" 09 2025 г. выполнено работ (оказано услуг) на общую сумму двести тридцать девять тысяч восемьсот девяносто три рубля 63 копейки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</si>
  <si>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</si>
  <si>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</si>
  <si>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</si>
  <si>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</si>
  <si>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Правды, д. 2</t>
  </si>
  <si>
    <t>Остаток на начало периода</t>
  </si>
  <si>
    <t xml:space="preserve">Доходы: </t>
  </si>
  <si>
    <t>в том числе:</t>
  </si>
  <si>
    <t xml:space="preserve">* холодная вода на СОИ -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</si>
  <si>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</si>
  <si>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</si>
  <si>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</si>
  <si>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</si>
  <si>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Дератизация, дезинсекция</t>
  </si>
  <si>
    <t>работы по договору, всего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</si>
  <si>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</si>
  <si>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</si>
  <si>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</si>
  <si>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</si>
  <si>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</si>
  <si>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</si>
  <si>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</si>
  <si>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</si>
  <si>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Установка ручек</t>
  </si>
  <si>
    <t>Замена стояка КНС(кв.33)</t>
  </si>
  <si>
    <t>Замена плети отопления ( кв. 29)</t>
  </si>
  <si>
    <t>Замена стояка ГВС ( кв. 33,36)</t>
  </si>
  <si>
    <t>ноябрь</t>
  </si>
  <si>
    <t>декабръ</t>
  </si>
  <si>
    <t>опиловка веток</t>
  </si>
  <si>
    <t>Предъявлено населению 261614,41</t>
  </si>
  <si>
    <t>Непредвиденные работы  84,5ч/ч</t>
  </si>
  <si>
    <t xml:space="preserve">           2. Всего за период с "01" 10  2025 г. по "31" 12  2025 г. выполнено работ (оказано услуг) на общую сумму двести шестьдесят три тысячи двести восемьдесят два рубля 16 копеек</t>
  </si>
  <si>
    <t>* горячая вода на СОИ - 10074,82</t>
  </si>
  <si>
    <t>* водоотведение на СОИ- 1980,59</t>
  </si>
  <si>
    <t>Начислено всего 957861,63</t>
  </si>
  <si>
    <t>* электроэнергия на СОИ- 36100,14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</si>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</sst>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419]General"/>
    <numFmt numFmtId="165" formatCode="#,##0.00_ ;\-#,##0.00\ "/>
    <numFmt numFmtId="166" formatCode="#,##0.00\ _₽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4" fillId="0" borderId="0"/>
    <xf numFmtId="164" fontId="15" fillId="0" borderId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7" fillId="0" borderId="0" xfId="0" applyNumberFormat="1" applyFont="1"/>
    <xf numFmtId="43" fontId="4" fillId="0" borderId="0" xfId="1" applyFont="1"/>
    <xf numFmtId="0" fontId="12" fillId="0" borderId="0" xfId="0" applyFont="1"/>
    <xf numFmtId="43" fontId="4" fillId="0" borderId="0" xfId="0" applyNumberFormat="1" applyFont="1"/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39" fontId="7" fillId="0" borderId="0" xfId="1" applyNumberFormat="1" applyFont="1"/>
    <xf numFmtId="165" fontId="7" fillId="0" borderId="0" xfId="1" applyNumberFormat="1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16" fillId="0" borderId="1" xfId="0" applyFont="1" applyBorder="1" applyAlignment="1">
      <alignment wrapText="1"/>
    </xf>
    <xf numFmtId="0" fontId="17" fillId="0" borderId="0" xfId="0" applyFo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6" fillId="0" borderId="5" xfId="0" applyFont="1" applyBorder="1" applyAlignment="1">
      <alignment wrapText="1"/>
    </xf>
    <xf numFmtId="0" fontId="16" fillId="0" borderId="5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5" xfId="0" applyFont="1" applyBorder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right" wrapText="1"/>
    </xf>
    <xf numFmtId="0" fontId="18" fillId="0" borderId="0" xfId="0" applyFont="1" applyAlignment="1"/>
    <xf numFmtId="0" fontId="19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5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4" xfId="0" applyFont="1" applyBorder="1" applyAlignment="1">
      <alignment vertical="center" wrapText="1"/>
    </xf>
    <xf numFmtId="43" fontId="19" fillId="0" borderId="0" xfId="0" applyNumberFormat="1" applyFont="1"/>
    <xf numFmtId="49" fontId="3" fillId="0" borderId="6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20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65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5" fontId="3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BreakPreview" topLeftCell="A21" zoomScaleSheetLayoutView="100" workbookViewId="0">
      <selection activeCell="A23" sqref="A23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.42578125" style="2" customWidth="1"/>
    <col min="4" max="4" width="16.140625" style="2" customWidth="1"/>
    <col min="5" max="5" width="14.140625" style="2" customWidth="1"/>
    <col min="6" max="6" width="9.140625" style="2"/>
    <col min="7" max="7" width="12.140625" style="2" bestFit="1" customWidth="1"/>
    <col min="8" max="8" width="17.5703125" style="2" customWidth="1"/>
    <col min="9" max="16384" width="9.140625" style="2"/>
  </cols>
  <sheetData>
    <row r="1" spans="1:5" ht="15.75" x14ac:dyDescent="0.25">
      <c r="A1" s="77" t="s">
        <v>11</v>
      </c>
      <c r="B1" s="77"/>
      <c r="C1" s="77"/>
      <c r="D1" s="77"/>
      <c r="E1" s="77"/>
    </row>
    <row r="2" spans="1:5" ht="30.75" customHeight="1" x14ac:dyDescent="0.25">
      <c r="A2" s="78" t="s">
        <v>12</v>
      </c>
      <c r="B2" s="79"/>
      <c r="C2" s="79"/>
      <c r="D2" s="79"/>
      <c r="E2" s="79"/>
    </row>
    <row r="3" spans="1:5" x14ac:dyDescent="0.25">
      <c r="A3" s="80" t="s">
        <v>51</v>
      </c>
      <c r="B3" s="80"/>
      <c r="C3" s="80"/>
      <c r="D3" s="80"/>
      <c r="E3" s="80"/>
    </row>
    <row r="4" spans="1:5" s="1" customFormat="1" ht="15.75" x14ac:dyDescent="0.25">
      <c r="A4" s="20" t="s">
        <v>13</v>
      </c>
      <c r="B4" s="4"/>
      <c r="C4" s="4"/>
      <c r="D4" s="23"/>
      <c r="E4" s="24" t="s">
        <v>52</v>
      </c>
    </row>
    <row r="5" spans="1:5" x14ac:dyDescent="0.25">
      <c r="A5" s="28"/>
      <c r="B5" s="4"/>
      <c r="C5" s="4"/>
      <c r="D5" s="4"/>
      <c r="E5" s="4"/>
    </row>
    <row r="6" spans="1:5" x14ac:dyDescent="0.25">
      <c r="A6" s="81" t="s">
        <v>0</v>
      </c>
      <c r="B6" s="81"/>
      <c r="C6" s="81"/>
      <c r="D6" s="81"/>
      <c r="E6" s="81"/>
    </row>
    <row r="7" spans="1:5" x14ac:dyDescent="0.25">
      <c r="A7" s="82" t="s">
        <v>24</v>
      </c>
      <c r="B7" s="82"/>
      <c r="C7" s="82"/>
      <c r="D7" s="82"/>
      <c r="E7" s="82"/>
    </row>
    <row r="8" spans="1:5" x14ac:dyDescent="0.25">
      <c r="A8" s="76" t="s">
        <v>1</v>
      </c>
      <c r="B8" s="76"/>
      <c r="C8" s="76"/>
      <c r="D8" s="76"/>
      <c r="E8" s="76"/>
    </row>
    <row r="9" spans="1:5" x14ac:dyDescent="0.25">
      <c r="A9" s="81" t="s">
        <v>48</v>
      </c>
      <c r="B9" s="81"/>
      <c r="C9" s="81"/>
      <c r="D9" s="81"/>
      <c r="E9" s="81"/>
    </row>
    <row r="10" spans="1:5" ht="21" customHeight="1" x14ac:dyDescent="0.25">
      <c r="A10" s="84" t="s">
        <v>14</v>
      </c>
      <c r="B10" s="85"/>
      <c r="C10" s="85"/>
      <c r="D10" s="85"/>
      <c r="E10" s="85"/>
    </row>
    <row r="11" spans="1:5" ht="28.5" customHeight="1" x14ac:dyDescent="0.25">
      <c r="A11" s="81" t="s">
        <v>47</v>
      </c>
      <c r="B11" s="81"/>
      <c r="C11" s="81"/>
      <c r="D11" s="81"/>
      <c r="E11" s="81"/>
    </row>
    <row r="12" spans="1:5" ht="12.75" customHeight="1" x14ac:dyDescent="0.25">
      <c r="A12" s="76" t="s">
        <v>15</v>
      </c>
      <c r="B12" s="86"/>
      <c r="C12" s="86"/>
      <c r="D12" s="86"/>
      <c r="E12" s="86"/>
    </row>
    <row r="13" spans="1:5" ht="15.75" customHeight="1" x14ac:dyDescent="0.25">
      <c r="A13" s="81" t="s">
        <v>22</v>
      </c>
      <c r="B13" s="81"/>
      <c r="C13" s="81"/>
      <c r="D13" s="81"/>
      <c r="E13" s="81"/>
    </row>
    <row r="14" spans="1:5" ht="18" customHeight="1" x14ac:dyDescent="0.25">
      <c r="A14" s="76" t="s">
        <v>2</v>
      </c>
      <c r="B14" s="86"/>
      <c r="C14" s="86"/>
      <c r="D14" s="86"/>
      <c r="E14" s="86"/>
    </row>
    <row r="15" spans="1:5" ht="18" customHeight="1" x14ac:dyDescent="0.25">
      <c r="A15" s="81" t="s">
        <v>44</v>
      </c>
      <c r="B15" s="81"/>
      <c r="C15" s="81"/>
      <c r="D15" s="81"/>
      <c r="E15" s="81"/>
    </row>
    <row r="16" spans="1:5" x14ac:dyDescent="0.25">
      <c r="A16" s="76" t="s">
        <v>16</v>
      </c>
      <c r="B16" s="86"/>
      <c r="C16" s="86"/>
      <c r="D16" s="86"/>
      <c r="E16" s="86"/>
    </row>
    <row r="17" spans="1:7" ht="32.25" customHeight="1" x14ac:dyDescent="0.25">
      <c r="A17" s="81" t="s">
        <v>17</v>
      </c>
      <c r="B17" s="81"/>
      <c r="C17" s="81"/>
      <c r="D17" s="81"/>
      <c r="E17" s="81"/>
    </row>
    <row r="18" spans="1:7" ht="62.25" customHeight="1" x14ac:dyDescent="0.25">
      <c r="A18" s="81" t="s">
        <v>25</v>
      </c>
      <c r="B18" s="81"/>
      <c r="C18" s="81"/>
      <c r="D18" s="81"/>
      <c r="E18" s="81"/>
    </row>
    <row r="19" spans="1:7" ht="31.5" customHeight="1" x14ac:dyDescent="0.25">
      <c r="A19" s="83" t="s">
        <v>26</v>
      </c>
      <c r="B19" s="83"/>
      <c r="C19" s="83"/>
      <c r="D19" s="83"/>
      <c r="E19" s="83"/>
    </row>
    <row r="20" spans="1:7" x14ac:dyDescent="0.25">
      <c r="A20" s="83"/>
      <c r="B20" s="83"/>
      <c r="C20" s="83"/>
      <c r="D20" s="83"/>
      <c r="E20" s="83"/>
      <c r="F20" s="2">
        <v>2735.3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9" t="s">
        <v>38</v>
      </c>
      <c r="B22" s="9" t="s">
        <v>36</v>
      </c>
      <c r="C22" s="3" t="s">
        <v>4</v>
      </c>
      <c r="D22" s="3">
        <v>18.41</v>
      </c>
      <c r="E22" s="8">
        <f>D22*F20*G20</f>
        <v>151070.61900000001</v>
      </c>
      <c r="G22" s="18"/>
    </row>
    <row r="23" spans="1:7" x14ac:dyDescent="0.25">
      <c r="A23" s="7" t="s">
        <v>37</v>
      </c>
      <c r="B23" s="9" t="s">
        <v>23</v>
      </c>
      <c r="C23" s="3" t="s">
        <v>4</v>
      </c>
      <c r="D23" s="3">
        <v>6.51</v>
      </c>
      <c r="E23" s="8">
        <f>D23*F20*G20</f>
        <v>53420.409</v>
      </c>
      <c r="G23" s="18"/>
    </row>
    <row r="24" spans="1:7" x14ac:dyDescent="0.25">
      <c r="A24" s="7" t="s">
        <v>39</v>
      </c>
      <c r="B24" s="9" t="s">
        <v>29</v>
      </c>
      <c r="C24" s="3" t="s">
        <v>30</v>
      </c>
      <c r="D24" s="3"/>
      <c r="E24" s="8">
        <v>0</v>
      </c>
      <c r="G24" s="18"/>
    </row>
    <row r="25" spans="1:7" x14ac:dyDescent="0.25">
      <c r="A25" s="7" t="s">
        <v>41</v>
      </c>
      <c r="B25" s="9" t="s">
        <v>29</v>
      </c>
      <c r="C25" s="3" t="s">
        <v>30</v>
      </c>
      <c r="D25" s="3"/>
      <c r="E25" s="8">
        <v>6914.24</v>
      </c>
      <c r="G25" s="18"/>
    </row>
    <row r="26" spans="1:7" x14ac:dyDescent="0.25">
      <c r="A26" s="7" t="s">
        <v>40</v>
      </c>
      <c r="B26" s="9" t="s">
        <v>29</v>
      </c>
      <c r="C26" s="3" t="s">
        <v>30</v>
      </c>
      <c r="D26" s="3"/>
      <c r="E26" s="8">
        <v>0</v>
      </c>
      <c r="G26" s="18"/>
    </row>
    <row r="27" spans="1:7" x14ac:dyDescent="0.25">
      <c r="A27" s="30" t="s">
        <v>43</v>
      </c>
      <c r="B27" s="31" t="s">
        <v>29</v>
      </c>
      <c r="C27" s="32" t="s">
        <v>30</v>
      </c>
      <c r="D27" s="32"/>
      <c r="E27" s="33">
        <v>0</v>
      </c>
      <c r="G27" s="18"/>
    </row>
    <row r="28" spans="1:7" x14ac:dyDescent="0.25">
      <c r="A28" s="7" t="s">
        <v>42</v>
      </c>
      <c r="B28" s="9" t="s">
        <v>29</v>
      </c>
      <c r="C28" s="3" t="s">
        <v>30</v>
      </c>
      <c r="D28" s="3"/>
      <c r="E28" s="8">
        <v>0</v>
      </c>
      <c r="G28" s="18"/>
    </row>
    <row r="29" spans="1:7" x14ac:dyDescent="0.25">
      <c r="A29" s="7" t="s">
        <v>28</v>
      </c>
      <c r="B29" s="9" t="s">
        <v>29</v>
      </c>
      <c r="C29" s="3" t="s">
        <v>30</v>
      </c>
      <c r="D29" s="3"/>
      <c r="E29" s="8">
        <v>5644.7</v>
      </c>
      <c r="G29" s="18"/>
    </row>
    <row r="30" spans="1:7" ht="30" x14ac:dyDescent="0.25">
      <c r="A30" s="25" t="s">
        <v>53</v>
      </c>
      <c r="B30" s="9" t="s">
        <v>54</v>
      </c>
      <c r="C30" s="3" t="s">
        <v>55</v>
      </c>
      <c r="D30" s="3">
        <v>24</v>
      </c>
      <c r="E30" s="8">
        <f>D30*333.76</f>
        <v>8010.24</v>
      </c>
      <c r="G30" s="18"/>
    </row>
    <row r="31" spans="1:7" x14ac:dyDescent="0.25">
      <c r="A31" s="7"/>
      <c r="B31" s="9"/>
      <c r="C31" s="3"/>
      <c r="D31" s="3"/>
      <c r="E31" s="34"/>
      <c r="G31" s="18"/>
    </row>
    <row r="32" spans="1:7" s="14" customFormat="1" ht="14.25" x14ac:dyDescent="0.2">
      <c r="A32" s="10" t="s">
        <v>27</v>
      </c>
      <c r="B32" s="11"/>
      <c r="C32" s="12"/>
      <c r="D32" s="12">
        <f>SUM(D30:D31)</f>
        <v>24</v>
      </c>
      <c r="E32" s="13">
        <f>SUM(E22:E31)</f>
        <v>225060.20799999998</v>
      </c>
    </row>
    <row r="33" spans="1:8" ht="10.5" customHeight="1" x14ac:dyDescent="0.25"/>
    <row r="34" spans="1:8" ht="32.25" customHeight="1" x14ac:dyDescent="0.25">
      <c r="A34" s="90" t="s">
        <v>56</v>
      </c>
      <c r="B34" s="90"/>
      <c r="C34" s="90"/>
      <c r="D34" s="90"/>
      <c r="E34" s="90"/>
    </row>
    <row r="35" spans="1:8" ht="30" customHeight="1" x14ac:dyDescent="0.25">
      <c r="A35" s="81" t="s">
        <v>21</v>
      </c>
      <c r="B35" s="81"/>
      <c r="C35" s="81"/>
      <c r="D35" s="81"/>
      <c r="E35" s="81"/>
    </row>
    <row r="36" spans="1:8" ht="15.75" customHeight="1" x14ac:dyDescent="0.25">
      <c r="A36" s="81" t="s">
        <v>20</v>
      </c>
      <c r="B36" s="81"/>
      <c r="C36" s="81"/>
      <c r="D36" s="81"/>
      <c r="E36" s="81"/>
      <c r="F36" s="14"/>
      <c r="G36" s="14"/>
      <c r="H36" s="15"/>
    </row>
    <row r="37" spans="1:8" ht="31.5" customHeight="1" x14ac:dyDescent="0.25">
      <c r="A37" s="81" t="s">
        <v>31</v>
      </c>
      <c r="B37" s="81"/>
      <c r="C37" s="81"/>
      <c r="D37" s="81"/>
      <c r="E37" s="81"/>
    </row>
    <row r="38" spans="1:8" x14ac:dyDescent="0.25">
      <c r="A38" s="91" t="s">
        <v>5</v>
      </c>
      <c r="B38" s="91"/>
      <c r="C38" s="91"/>
      <c r="D38" s="91"/>
      <c r="E38" s="91"/>
    </row>
    <row r="39" spans="1:8" x14ac:dyDescent="0.25">
      <c r="A39" s="81" t="s">
        <v>18</v>
      </c>
      <c r="B39" s="81"/>
      <c r="C39" s="81"/>
      <c r="D39" s="81"/>
      <c r="E39" s="81"/>
    </row>
    <row r="40" spans="1:8" ht="15" customHeight="1" x14ac:dyDescent="0.25">
      <c r="A40" s="87" t="s">
        <v>45</v>
      </c>
      <c r="B40" s="87"/>
      <c r="C40" s="87"/>
      <c r="D40" s="87"/>
      <c r="E40" s="5"/>
    </row>
    <row r="41" spans="1:8" ht="11.25" customHeight="1" x14ac:dyDescent="0.25">
      <c r="B41" s="88" t="s">
        <v>19</v>
      </c>
      <c r="C41" s="88"/>
      <c r="D41" s="88"/>
      <c r="E41" s="6" t="s">
        <v>6</v>
      </c>
    </row>
    <row r="42" spans="1:8" x14ac:dyDescent="0.25">
      <c r="A42" s="27"/>
      <c r="B42" s="27"/>
      <c r="C42" s="27"/>
      <c r="D42" s="27"/>
      <c r="E42" s="27"/>
    </row>
    <row r="43" spans="1:8" ht="15" customHeight="1" x14ac:dyDescent="0.25">
      <c r="A43" s="89" t="s">
        <v>46</v>
      </c>
      <c r="B43" s="89"/>
      <c r="C43" s="89"/>
      <c r="D43" s="89"/>
      <c r="E43" s="5"/>
    </row>
    <row r="44" spans="1:8" ht="11.25" customHeight="1" x14ac:dyDescent="0.25">
      <c r="B44" s="88" t="s">
        <v>19</v>
      </c>
      <c r="C44" s="88"/>
      <c r="D44" s="88"/>
      <c r="E44" s="6" t="s">
        <v>6</v>
      </c>
    </row>
    <row r="45" spans="1:8" x14ac:dyDescent="0.25">
      <c r="A45" s="26" t="s">
        <v>49</v>
      </c>
    </row>
    <row r="46" spans="1:8" x14ac:dyDescent="0.25">
      <c r="A46" s="14" t="s">
        <v>32</v>
      </c>
    </row>
    <row r="47" spans="1:8" x14ac:dyDescent="0.25">
      <c r="A47" s="2" t="s">
        <v>35</v>
      </c>
      <c r="B47" s="22">
        <v>-21363.02</v>
      </c>
    </row>
    <row r="48" spans="1:8" x14ac:dyDescent="0.25">
      <c r="A48" s="2" t="s">
        <v>57</v>
      </c>
      <c r="B48" s="16"/>
    </row>
    <row r="49" spans="1:2" x14ac:dyDescent="0.25">
      <c r="A49" s="2" t="s">
        <v>50</v>
      </c>
      <c r="B49" s="16">
        <v>227961.04</v>
      </c>
    </row>
    <row r="50" spans="1:2" x14ac:dyDescent="0.25">
      <c r="B50" s="16"/>
    </row>
    <row r="51" spans="1:2" ht="30" x14ac:dyDescent="0.25">
      <c r="A51" s="29" t="s">
        <v>33</v>
      </c>
      <c r="B51" s="16">
        <f>E32</f>
        <v>225060.20799999998</v>
      </c>
    </row>
    <row r="52" spans="1:2" x14ac:dyDescent="0.25">
      <c r="A52" s="17" t="s">
        <v>34</v>
      </c>
      <c r="B52" s="21">
        <f>B47+B49+B50-B51</f>
        <v>-18462.187999999966</v>
      </c>
    </row>
    <row r="54" spans="1:2" x14ac:dyDescent="0.25">
      <c r="B54" s="2">
        <v>-21363.02</v>
      </c>
    </row>
  </sheetData>
  <mergeCells count="28">
    <mergeCell ref="A40:D40"/>
    <mergeCell ref="B41:D41"/>
    <mergeCell ref="A43:D43"/>
    <mergeCell ref="B44:D44"/>
    <mergeCell ref="A34:E34"/>
    <mergeCell ref="A35:E35"/>
    <mergeCell ref="A36:E36"/>
    <mergeCell ref="A37:E37"/>
    <mergeCell ref="A38:E38"/>
    <mergeCell ref="A39:E39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BreakPreview" topLeftCell="A27" zoomScaleSheetLayoutView="100" workbookViewId="0">
      <selection activeCell="A30" sqref="A30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.42578125" style="2" customWidth="1"/>
    <col min="4" max="4" width="16.140625" style="2" customWidth="1"/>
    <col min="5" max="5" width="14.140625" style="2" customWidth="1"/>
    <col min="6" max="6" width="9.140625" style="2"/>
    <col min="7" max="7" width="12.140625" style="2" bestFit="1" customWidth="1"/>
    <col min="8" max="8" width="17.5703125" style="2" customWidth="1"/>
    <col min="9" max="16384" width="9.140625" style="2"/>
  </cols>
  <sheetData>
    <row r="1" spans="1:5" ht="15.75" x14ac:dyDescent="0.25">
      <c r="A1" s="77" t="s">
        <v>11</v>
      </c>
      <c r="B1" s="77"/>
      <c r="C1" s="77"/>
      <c r="D1" s="77"/>
      <c r="E1" s="77"/>
    </row>
    <row r="2" spans="1:5" ht="30.75" customHeight="1" x14ac:dyDescent="0.25">
      <c r="A2" s="78" t="s">
        <v>12</v>
      </c>
      <c r="B2" s="79"/>
      <c r="C2" s="79"/>
      <c r="D2" s="79"/>
      <c r="E2" s="79"/>
    </row>
    <row r="3" spans="1:5" x14ac:dyDescent="0.25">
      <c r="A3" s="80" t="s">
        <v>58</v>
      </c>
      <c r="B3" s="80"/>
      <c r="C3" s="80"/>
      <c r="D3" s="80"/>
      <c r="E3" s="80"/>
    </row>
    <row r="4" spans="1:5" s="1" customFormat="1" ht="15.75" x14ac:dyDescent="0.25">
      <c r="A4" s="20" t="s">
        <v>13</v>
      </c>
      <c r="B4" s="4"/>
      <c r="C4" s="4"/>
      <c r="D4" s="23"/>
      <c r="E4" s="24" t="s">
        <v>59</v>
      </c>
    </row>
    <row r="5" spans="1:5" x14ac:dyDescent="0.25">
      <c r="A5" s="37"/>
      <c r="B5" s="4"/>
      <c r="C5" s="4"/>
      <c r="D5" s="4"/>
      <c r="E5" s="4"/>
    </row>
    <row r="6" spans="1:5" x14ac:dyDescent="0.25">
      <c r="A6" s="81" t="s">
        <v>0</v>
      </c>
      <c r="B6" s="81"/>
      <c r="C6" s="81"/>
      <c r="D6" s="81"/>
      <c r="E6" s="81"/>
    </row>
    <row r="7" spans="1:5" x14ac:dyDescent="0.25">
      <c r="A7" s="82" t="s">
        <v>24</v>
      </c>
      <c r="B7" s="82"/>
      <c r="C7" s="82"/>
      <c r="D7" s="82"/>
      <c r="E7" s="82"/>
    </row>
    <row r="8" spans="1:5" x14ac:dyDescent="0.25">
      <c r="A8" s="76" t="s">
        <v>1</v>
      </c>
      <c r="B8" s="76"/>
      <c r="C8" s="76"/>
      <c r="D8" s="76"/>
      <c r="E8" s="76"/>
    </row>
    <row r="9" spans="1:5" x14ac:dyDescent="0.25">
      <c r="A9" s="81" t="s">
        <v>48</v>
      </c>
      <c r="B9" s="81"/>
      <c r="C9" s="81"/>
      <c r="D9" s="81"/>
      <c r="E9" s="81"/>
    </row>
    <row r="10" spans="1:5" ht="21" customHeight="1" x14ac:dyDescent="0.25">
      <c r="A10" s="84" t="s">
        <v>14</v>
      </c>
      <c r="B10" s="85"/>
      <c r="C10" s="85"/>
      <c r="D10" s="85"/>
      <c r="E10" s="85"/>
    </row>
    <row r="11" spans="1:5" ht="28.5" customHeight="1" x14ac:dyDescent="0.25">
      <c r="A11" s="81" t="s">
        <v>47</v>
      </c>
      <c r="B11" s="81"/>
      <c r="C11" s="81"/>
      <c r="D11" s="81"/>
      <c r="E11" s="81"/>
    </row>
    <row r="12" spans="1:5" ht="12.75" customHeight="1" x14ac:dyDescent="0.25">
      <c r="A12" s="76" t="s">
        <v>15</v>
      </c>
      <c r="B12" s="86"/>
      <c r="C12" s="86"/>
      <c r="D12" s="86"/>
      <c r="E12" s="86"/>
    </row>
    <row r="13" spans="1:5" ht="15.75" customHeight="1" x14ac:dyDescent="0.25">
      <c r="A13" s="81" t="s">
        <v>22</v>
      </c>
      <c r="B13" s="81"/>
      <c r="C13" s="81"/>
      <c r="D13" s="81"/>
      <c r="E13" s="81"/>
    </row>
    <row r="14" spans="1:5" ht="18" customHeight="1" x14ac:dyDescent="0.25">
      <c r="A14" s="76" t="s">
        <v>2</v>
      </c>
      <c r="B14" s="86"/>
      <c r="C14" s="86"/>
      <c r="D14" s="86"/>
      <c r="E14" s="86"/>
    </row>
    <row r="15" spans="1:5" ht="18" customHeight="1" x14ac:dyDescent="0.25">
      <c r="A15" s="81" t="s">
        <v>44</v>
      </c>
      <c r="B15" s="81"/>
      <c r="C15" s="81"/>
      <c r="D15" s="81"/>
      <c r="E15" s="81"/>
    </row>
    <row r="16" spans="1:5" x14ac:dyDescent="0.25">
      <c r="A16" s="76" t="s">
        <v>16</v>
      </c>
      <c r="B16" s="86"/>
      <c r="C16" s="86"/>
      <c r="D16" s="86"/>
      <c r="E16" s="86"/>
    </row>
    <row r="17" spans="1:7" ht="32.25" customHeight="1" x14ac:dyDescent="0.25">
      <c r="A17" s="81" t="s">
        <v>17</v>
      </c>
      <c r="B17" s="81"/>
      <c r="C17" s="81"/>
      <c r="D17" s="81"/>
      <c r="E17" s="81"/>
    </row>
    <row r="18" spans="1:7" ht="62.25" customHeight="1" x14ac:dyDescent="0.25">
      <c r="A18" s="81" t="s">
        <v>25</v>
      </c>
      <c r="B18" s="81"/>
      <c r="C18" s="81"/>
      <c r="D18" s="81"/>
      <c r="E18" s="81"/>
    </row>
    <row r="19" spans="1:7" ht="31.5" customHeight="1" x14ac:dyDescent="0.25">
      <c r="A19" s="83" t="s">
        <v>26</v>
      </c>
      <c r="B19" s="83"/>
      <c r="C19" s="83"/>
      <c r="D19" s="83"/>
      <c r="E19" s="83"/>
    </row>
    <row r="20" spans="1:7" x14ac:dyDescent="0.25">
      <c r="A20" s="83"/>
      <c r="B20" s="83"/>
      <c r="C20" s="83"/>
      <c r="D20" s="83"/>
      <c r="E20" s="83"/>
      <c r="F20" s="2">
        <v>2735.3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9" t="s">
        <v>38</v>
      </c>
      <c r="B22" s="9" t="s">
        <v>36</v>
      </c>
      <c r="C22" s="3" t="s">
        <v>4</v>
      </c>
      <c r="D22" s="3">
        <v>18.41</v>
      </c>
      <c r="E22" s="8">
        <f>D22*F20*G20</f>
        <v>151070.61900000001</v>
      </c>
      <c r="G22" s="18"/>
    </row>
    <row r="23" spans="1:7" x14ac:dyDescent="0.25">
      <c r="A23" s="7" t="s">
        <v>37</v>
      </c>
      <c r="B23" s="9" t="s">
        <v>23</v>
      </c>
      <c r="C23" s="3" t="s">
        <v>4</v>
      </c>
      <c r="D23" s="3">
        <v>6.51</v>
      </c>
      <c r="E23" s="8">
        <f>D23*F20*G20</f>
        <v>53420.409</v>
      </c>
      <c r="G23" s="18"/>
    </row>
    <row r="24" spans="1:7" x14ac:dyDescent="0.25">
      <c r="A24" s="7" t="s">
        <v>39</v>
      </c>
      <c r="B24" s="9" t="s">
        <v>60</v>
      </c>
      <c r="C24" s="3" t="s">
        <v>30</v>
      </c>
      <c r="D24" s="3"/>
      <c r="E24" s="8">
        <v>0</v>
      </c>
      <c r="G24" s="18"/>
    </row>
    <row r="25" spans="1:7" x14ac:dyDescent="0.25">
      <c r="A25" s="7" t="s">
        <v>41</v>
      </c>
      <c r="B25" s="9" t="s">
        <v>60</v>
      </c>
      <c r="C25" s="3" t="s">
        <v>30</v>
      </c>
      <c r="D25" s="3"/>
      <c r="E25" s="8">
        <v>8142.15</v>
      </c>
      <c r="G25" s="18"/>
    </row>
    <row r="26" spans="1:7" x14ac:dyDescent="0.25">
      <c r="A26" s="7" t="s">
        <v>40</v>
      </c>
      <c r="B26" s="9" t="s">
        <v>60</v>
      </c>
      <c r="C26" s="3" t="s">
        <v>30</v>
      </c>
      <c r="D26" s="3"/>
      <c r="E26" s="8">
        <v>0</v>
      </c>
      <c r="G26" s="18"/>
    </row>
    <row r="27" spans="1:7" x14ac:dyDescent="0.25">
      <c r="A27" s="30" t="s">
        <v>43</v>
      </c>
      <c r="B27" s="9" t="s">
        <v>60</v>
      </c>
      <c r="C27" s="32" t="s">
        <v>30</v>
      </c>
      <c r="D27" s="32"/>
      <c r="E27" s="33">
        <v>0</v>
      </c>
      <c r="G27" s="18"/>
    </row>
    <row r="28" spans="1:7" x14ac:dyDescent="0.25">
      <c r="A28" s="7" t="s">
        <v>42</v>
      </c>
      <c r="B28" s="9" t="s">
        <v>60</v>
      </c>
      <c r="C28" s="3" t="s">
        <v>30</v>
      </c>
      <c r="D28" s="3"/>
      <c r="E28" s="8">
        <v>0</v>
      </c>
      <c r="G28" s="18"/>
    </row>
    <row r="29" spans="1:7" x14ac:dyDescent="0.25">
      <c r="A29" s="7" t="s">
        <v>28</v>
      </c>
      <c r="B29" s="9" t="s">
        <v>60</v>
      </c>
      <c r="C29" s="3" t="s">
        <v>30</v>
      </c>
      <c r="D29" s="3"/>
      <c r="E29" s="8">
        <v>4938.1000000000004</v>
      </c>
      <c r="G29" s="18"/>
    </row>
    <row r="30" spans="1:7" ht="30" x14ac:dyDescent="0.25">
      <c r="A30" s="25" t="s">
        <v>72</v>
      </c>
      <c r="B30" s="9" t="s">
        <v>68</v>
      </c>
      <c r="C30" s="3" t="s">
        <v>30</v>
      </c>
      <c r="D30" s="3"/>
      <c r="E30" s="8">
        <v>20654.099999999999</v>
      </c>
      <c r="G30" s="18"/>
    </row>
    <row r="31" spans="1:7" ht="30" x14ac:dyDescent="0.25">
      <c r="A31" s="38" t="s">
        <v>71</v>
      </c>
      <c r="B31" s="9" t="s">
        <v>67</v>
      </c>
      <c r="C31" s="3" t="s">
        <v>69</v>
      </c>
      <c r="D31" s="3">
        <v>3</v>
      </c>
      <c r="E31" s="8">
        <f>D31*333.76</f>
        <v>1001.28</v>
      </c>
      <c r="G31" s="18"/>
    </row>
    <row r="32" spans="1:7" x14ac:dyDescent="0.25">
      <c r="A32" s="38" t="s">
        <v>64</v>
      </c>
      <c r="B32" s="9" t="s">
        <v>68</v>
      </c>
      <c r="C32" s="3" t="s">
        <v>69</v>
      </c>
      <c r="D32" s="39">
        <v>4</v>
      </c>
      <c r="E32" s="8">
        <f t="shared" ref="E32:E34" si="0">D32*333.76</f>
        <v>1335.04</v>
      </c>
      <c r="G32" s="18"/>
    </row>
    <row r="33" spans="1:8" ht="30" x14ac:dyDescent="0.25">
      <c r="A33" s="38" t="s">
        <v>65</v>
      </c>
      <c r="B33" s="9" t="s">
        <v>68</v>
      </c>
      <c r="C33" s="3" t="s">
        <v>69</v>
      </c>
      <c r="D33" s="39">
        <v>4</v>
      </c>
      <c r="E33" s="8">
        <f t="shared" si="0"/>
        <v>1335.04</v>
      </c>
      <c r="G33" s="18"/>
    </row>
    <row r="34" spans="1:8" ht="30" x14ac:dyDescent="0.25">
      <c r="A34" s="25" t="s">
        <v>66</v>
      </c>
      <c r="B34" s="9" t="s">
        <v>68</v>
      </c>
      <c r="C34" s="3" t="s">
        <v>69</v>
      </c>
      <c r="D34" s="40">
        <v>4</v>
      </c>
      <c r="E34" s="8">
        <f t="shared" si="0"/>
        <v>1335.04</v>
      </c>
      <c r="G34" s="18"/>
    </row>
    <row r="35" spans="1:8" s="14" customFormat="1" ht="14.25" x14ac:dyDescent="0.2">
      <c r="A35" s="10" t="s">
        <v>27</v>
      </c>
      <c r="B35" s="11"/>
      <c r="C35" s="12"/>
      <c r="D35" s="12"/>
      <c r="E35" s="13">
        <f>SUM(E22:E34)</f>
        <v>243231.77800000002</v>
      </c>
    </row>
    <row r="36" spans="1:8" ht="10.5" customHeight="1" x14ac:dyDescent="0.25"/>
    <row r="37" spans="1:8" ht="32.25" customHeight="1" x14ac:dyDescent="0.25">
      <c r="A37" s="90" t="s">
        <v>73</v>
      </c>
      <c r="B37" s="90"/>
      <c r="C37" s="90"/>
      <c r="D37" s="90"/>
      <c r="E37" s="90"/>
    </row>
    <row r="38" spans="1:8" ht="30" customHeight="1" x14ac:dyDescent="0.25">
      <c r="A38" s="81" t="s">
        <v>21</v>
      </c>
      <c r="B38" s="81"/>
      <c r="C38" s="81"/>
      <c r="D38" s="81"/>
      <c r="E38" s="81"/>
    </row>
    <row r="39" spans="1:8" ht="15.75" customHeight="1" x14ac:dyDescent="0.25">
      <c r="A39" s="81" t="s">
        <v>20</v>
      </c>
      <c r="B39" s="81"/>
      <c r="C39" s="81"/>
      <c r="D39" s="81"/>
      <c r="E39" s="81"/>
      <c r="F39" s="14"/>
      <c r="G39" s="14"/>
      <c r="H39" s="15"/>
    </row>
    <row r="40" spans="1:8" ht="31.5" customHeight="1" x14ac:dyDescent="0.25">
      <c r="A40" s="81" t="s">
        <v>31</v>
      </c>
      <c r="B40" s="81"/>
      <c r="C40" s="81"/>
      <c r="D40" s="81"/>
      <c r="E40" s="81"/>
    </row>
    <row r="41" spans="1:8" x14ac:dyDescent="0.25">
      <c r="A41" s="91" t="s">
        <v>5</v>
      </c>
      <c r="B41" s="91"/>
      <c r="C41" s="91"/>
      <c r="D41" s="91"/>
      <c r="E41" s="91"/>
    </row>
    <row r="42" spans="1:8" x14ac:dyDescent="0.25">
      <c r="A42" s="81" t="s">
        <v>18</v>
      </c>
      <c r="B42" s="81"/>
      <c r="C42" s="81"/>
      <c r="D42" s="81"/>
      <c r="E42" s="81"/>
    </row>
    <row r="43" spans="1:8" ht="15" customHeight="1" x14ac:dyDescent="0.25">
      <c r="A43" s="87" t="s">
        <v>45</v>
      </c>
      <c r="B43" s="87"/>
      <c r="C43" s="87"/>
      <c r="D43" s="87"/>
      <c r="E43" s="5"/>
    </row>
    <row r="44" spans="1:8" ht="11.25" customHeight="1" x14ac:dyDescent="0.25">
      <c r="B44" s="88" t="s">
        <v>19</v>
      </c>
      <c r="C44" s="88"/>
      <c r="D44" s="88"/>
      <c r="E44" s="6" t="s">
        <v>6</v>
      </c>
    </row>
    <row r="45" spans="1:8" x14ac:dyDescent="0.25">
      <c r="A45" s="35"/>
      <c r="B45" s="35"/>
      <c r="C45" s="35"/>
      <c r="D45" s="35"/>
      <c r="E45" s="35"/>
    </row>
    <row r="46" spans="1:8" ht="15" customHeight="1" x14ac:dyDescent="0.25">
      <c r="A46" s="89" t="s">
        <v>46</v>
      </c>
      <c r="B46" s="89"/>
      <c r="C46" s="89"/>
      <c r="D46" s="89"/>
      <c r="E46" s="5"/>
    </row>
    <row r="47" spans="1:8" ht="11.25" customHeight="1" x14ac:dyDescent="0.25">
      <c r="B47" s="88" t="s">
        <v>19</v>
      </c>
      <c r="C47" s="88"/>
      <c r="D47" s="88"/>
      <c r="E47" s="6" t="s">
        <v>6</v>
      </c>
    </row>
    <row r="48" spans="1:8" x14ac:dyDescent="0.25">
      <c r="A48" s="26" t="s">
        <v>49</v>
      </c>
    </row>
    <row r="49" spans="1:2" x14ac:dyDescent="0.25">
      <c r="A49" s="14" t="s">
        <v>32</v>
      </c>
    </row>
    <row r="50" spans="1:2" x14ac:dyDescent="0.25">
      <c r="A50" s="2" t="s">
        <v>35</v>
      </c>
      <c r="B50" s="22">
        <f>'1кв'!B52</f>
        <v>-18462.187999999966</v>
      </c>
    </row>
    <row r="51" spans="1:2" x14ac:dyDescent="0.25">
      <c r="A51" s="2" t="s">
        <v>70</v>
      </c>
      <c r="B51" s="16"/>
    </row>
    <row r="52" spans="1:2" x14ac:dyDescent="0.25">
      <c r="A52" s="2" t="s">
        <v>50</v>
      </c>
      <c r="B52" s="16">
        <f>226150.84-462.98</f>
        <v>225687.86</v>
      </c>
    </row>
    <row r="53" spans="1:2" ht="30" x14ac:dyDescent="0.25">
      <c r="A53" s="36" t="s">
        <v>33</v>
      </c>
      <c r="B53" s="16">
        <f>E35</f>
        <v>243231.77800000002</v>
      </c>
    </row>
    <row r="54" spans="1:2" x14ac:dyDescent="0.25">
      <c r="A54" s="17" t="s">
        <v>34</v>
      </c>
      <c r="B54" s="21">
        <f>B50+B52-B53</f>
        <v>-36006.106</v>
      </c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43:D43"/>
    <mergeCell ref="B44:D44"/>
    <mergeCell ref="A46:D46"/>
    <mergeCell ref="B47:D47"/>
    <mergeCell ref="A37:E37"/>
    <mergeCell ref="A38:E38"/>
    <mergeCell ref="A39:E39"/>
    <mergeCell ref="A40:E40"/>
    <mergeCell ref="A41:E41"/>
    <mergeCell ref="A42:E42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BreakPreview" topLeftCell="A28" zoomScaleSheetLayoutView="100" workbookViewId="0">
      <selection activeCell="A38" sqref="A38:E38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.42578125" style="2" customWidth="1"/>
    <col min="4" max="4" width="16.140625" style="2" customWidth="1"/>
    <col min="5" max="5" width="14.140625" style="2" customWidth="1"/>
    <col min="6" max="6" width="9.140625" style="2"/>
    <col min="7" max="7" width="12.140625" style="2" bestFit="1" customWidth="1"/>
    <col min="8" max="8" width="17.5703125" style="2" customWidth="1"/>
    <col min="9" max="16384" width="9.140625" style="2"/>
  </cols>
  <sheetData>
    <row r="1" spans="1:5" ht="15.75" x14ac:dyDescent="0.25">
      <c r="A1" s="77" t="s">
        <v>11</v>
      </c>
      <c r="B1" s="77"/>
      <c r="C1" s="77"/>
      <c r="D1" s="77"/>
      <c r="E1" s="77"/>
    </row>
    <row r="2" spans="1:5" ht="30.75" customHeight="1" x14ac:dyDescent="0.25">
      <c r="A2" s="78" t="s">
        <v>12</v>
      </c>
      <c r="B2" s="79"/>
      <c r="C2" s="79"/>
      <c r="D2" s="79"/>
      <c r="E2" s="79"/>
    </row>
    <row r="3" spans="1:5" x14ac:dyDescent="0.25">
      <c r="A3" s="80" t="s">
        <v>61</v>
      </c>
      <c r="B3" s="80"/>
      <c r="C3" s="80"/>
      <c r="D3" s="80"/>
      <c r="E3" s="80"/>
    </row>
    <row r="4" spans="1:5" s="1" customFormat="1" ht="15.75" x14ac:dyDescent="0.25">
      <c r="A4" s="20" t="s">
        <v>13</v>
      </c>
      <c r="B4" s="4"/>
      <c r="C4" s="4"/>
      <c r="D4" s="23"/>
      <c r="E4" s="24" t="s">
        <v>62</v>
      </c>
    </row>
    <row r="5" spans="1:5" x14ac:dyDescent="0.25">
      <c r="A5" s="37"/>
      <c r="B5" s="4"/>
      <c r="C5" s="4"/>
      <c r="D5" s="4"/>
      <c r="E5" s="4"/>
    </row>
    <row r="6" spans="1:5" x14ac:dyDescent="0.25">
      <c r="A6" s="81" t="s">
        <v>0</v>
      </c>
      <c r="B6" s="81"/>
      <c r="C6" s="81"/>
      <c r="D6" s="81"/>
      <c r="E6" s="81"/>
    </row>
    <row r="7" spans="1:5" x14ac:dyDescent="0.25">
      <c r="A7" s="82" t="s">
        <v>24</v>
      </c>
      <c r="B7" s="82"/>
      <c r="C7" s="82"/>
      <c r="D7" s="82"/>
      <c r="E7" s="82"/>
    </row>
    <row r="8" spans="1:5" x14ac:dyDescent="0.25">
      <c r="A8" s="76" t="s">
        <v>1</v>
      </c>
      <c r="B8" s="76"/>
      <c r="C8" s="76"/>
      <c r="D8" s="76"/>
      <c r="E8" s="76"/>
    </row>
    <row r="9" spans="1:5" x14ac:dyDescent="0.25">
      <c r="A9" s="81" t="s">
        <v>48</v>
      </c>
      <c r="B9" s="81"/>
      <c r="C9" s="81"/>
      <c r="D9" s="81"/>
      <c r="E9" s="81"/>
    </row>
    <row r="10" spans="1:5" ht="21" customHeight="1" x14ac:dyDescent="0.25">
      <c r="A10" s="84" t="s">
        <v>14</v>
      </c>
      <c r="B10" s="85"/>
      <c r="C10" s="85"/>
      <c r="D10" s="85"/>
      <c r="E10" s="85"/>
    </row>
    <row r="11" spans="1:5" ht="28.5" customHeight="1" x14ac:dyDescent="0.25">
      <c r="A11" s="81" t="s">
        <v>47</v>
      </c>
      <c r="B11" s="81"/>
      <c r="C11" s="81"/>
      <c r="D11" s="81"/>
      <c r="E11" s="81"/>
    </row>
    <row r="12" spans="1:5" ht="12.75" customHeight="1" x14ac:dyDescent="0.25">
      <c r="A12" s="76" t="s">
        <v>15</v>
      </c>
      <c r="B12" s="86"/>
      <c r="C12" s="86"/>
      <c r="D12" s="86"/>
      <c r="E12" s="86"/>
    </row>
    <row r="13" spans="1:5" ht="15.75" customHeight="1" x14ac:dyDescent="0.25">
      <c r="A13" s="81" t="s">
        <v>22</v>
      </c>
      <c r="B13" s="81"/>
      <c r="C13" s="81"/>
      <c r="D13" s="81"/>
      <c r="E13" s="81"/>
    </row>
    <row r="14" spans="1:5" ht="18" customHeight="1" x14ac:dyDescent="0.25">
      <c r="A14" s="76" t="s">
        <v>2</v>
      </c>
      <c r="B14" s="86"/>
      <c r="C14" s="86"/>
      <c r="D14" s="86"/>
      <c r="E14" s="86"/>
    </row>
    <row r="15" spans="1:5" ht="18" customHeight="1" x14ac:dyDescent="0.25">
      <c r="A15" s="81" t="s">
        <v>44</v>
      </c>
      <c r="B15" s="81"/>
      <c r="C15" s="81"/>
      <c r="D15" s="81"/>
      <c r="E15" s="81"/>
    </row>
    <row r="16" spans="1:5" x14ac:dyDescent="0.25">
      <c r="A16" s="76" t="s">
        <v>16</v>
      </c>
      <c r="B16" s="86"/>
      <c r="C16" s="86"/>
      <c r="D16" s="86"/>
      <c r="E16" s="86"/>
    </row>
    <row r="17" spans="1:7" ht="32.25" customHeight="1" x14ac:dyDescent="0.25">
      <c r="A17" s="81" t="s">
        <v>17</v>
      </c>
      <c r="B17" s="81"/>
      <c r="C17" s="81"/>
      <c r="D17" s="81"/>
      <c r="E17" s="81"/>
    </row>
    <row r="18" spans="1:7" ht="62.25" customHeight="1" x14ac:dyDescent="0.25">
      <c r="A18" s="81" t="s">
        <v>25</v>
      </c>
      <c r="B18" s="81"/>
      <c r="C18" s="81"/>
      <c r="D18" s="81"/>
      <c r="E18" s="81"/>
    </row>
    <row r="19" spans="1:7" ht="31.5" customHeight="1" x14ac:dyDescent="0.25">
      <c r="A19" s="83" t="s">
        <v>26</v>
      </c>
      <c r="B19" s="83"/>
      <c r="C19" s="83"/>
      <c r="D19" s="83"/>
      <c r="E19" s="83"/>
    </row>
    <row r="20" spans="1:7" x14ac:dyDescent="0.25">
      <c r="A20" s="83"/>
      <c r="B20" s="83"/>
      <c r="C20" s="83"/>
      <c r="D20" s="83"/>
      <c r="E20" s="83"/>
      <c r="F20" s="2">
        <v>2735.3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9" t="s">
        <v>38</v>
      </c>
      <c r="B22" s="9" t="s">
        <v>36</v>
      </c>
      <c r="C22" s="3" t="s">
        <v>4</v>
      </c>
      <c r="D22" s="3">
        <v>19.170000000000002</v>
      </c>
      <c r="E22" s="8">
        <f>D22*F20*G20</f>
        <v>157307.10300000003</v>
      </c>
      <c r="G22" s="18"/>
    </row>
    <row r="23" spans="1:7" x14ac:dyDescent="0.25">
      <c r="A23" s="7" t="s">
        <v>37</v>
      </c>
      <c r="B23" s="9" t="s">
        <v>23</v>
      </c>
      <c r="C23" s="3" t="s">
        <v>4</v>
      </c>
      <c r="D23" s="3">
        <v>7.13</v>
      </c>
      <c r="E23" s="8">
        <f>D23*F20*G20</f>
        <v>58508.06700000001</v>
      </c>
      <c r="G23" s="18"/>
    </row>
    <row r="24" spans="1:7" x14ac:dyDescent="0.25">
      <c r="A24" s="7" t="s">
        <v>39</v>
      </c>
      <c r="B24" s="9" t="s">
        <v>63</v>
      </c>
      <c r="C24" s="3" t="s">
        <v>30</v>
      </c>
      <c r="D24" s="3"/>
      <c r="E24" s="8">
        <v>0</v>
      </c>
      <c r="G24" s="18"/>
    </row>
    <row r="25" spans="1:7" x14ac:dyDescent="0.25">
      <c r="A25" s="7" t="s">
        <v>41</v>
      </c>
      <c r="B25" s="9" t="s">
        <v>63</v>
      </c>
      <c r="C25" s="3" t="s">
        <v>30</v>
      </c>
      <c r="D25" s="3"/>
      <c r="E25" s="8">
        <v>10762.56</v>
      </c>
      <c r="G25" s="18"/>
    </row>
    <row r="26" spans="1:7" x14ac:dyDescent="0.25">
      <c r="A26" s="7" t="s">
        <v>40</v>
      </c>
      <c r="B26" s="9" t="s">
        <v>63</v>
      </c>
      <c r="C26" s="3" t="s">
        <v>30</v>
      </c>
      <c r="D26" s="3"/>
      <c r="E26" s="8">
        <v>0</v>
      </c>
      <c r="G26" s="18"/>
    </row>
    <row r="27" spans="1:7" x14ac:dyDescent="0.25">
      <c r="A27" s="30" t="s">
        <v>43</v>
      </c>
      <c r="B27" s="9" t="s">
        <v>63</v>
      </c>
      <c r="C27" s="32" t="s">
        <v>30</v>
      </c>
      <c r="D27" s="32"/>
      <c r="E27" s="33">
        <v>2083.5700000000002</v>
      </c>
      <c r="G27" s="18"/>
    </row>
    <row r="28" spans="1:7" x14ac:dyDescent="0.25">
      <c r="A28" s="7" t="s">
        <v>42</v>
      </c>
      <c r="B28" s="9" t="s">
        <v>63</v>
      </c>
      <c r="C28" s="3" t="s">
        <v>30</v>
      </c>
      <c r="D28" s="3"/>
      <c r="E28" s="8">
        <v>409.6</v>
      </c>
      <c r="G28" s="18"/>
    </row>
    <row r="29" spans="1:7" x14ac:dyDescent="0.25">
      <c r="A29" s="7" t="s">
        <v>28</v>
      </c>
      <c r="B29" s="9" t="s">
        <v>63</v>
      </c>
      <c r="C29" s="3" t="s">
        <v>30</v>
      </c>
      <c r="D29" s="3"/>
      <c r="E29" s="8">
        <f>4893.75+1207.06+1264</f>
        <v>7364.8099999999995</v>
      </c>
      <c r="G29" s="18"/>
    </row>
    <row r="30" spans="1:7" x14ac:dyDescent="0.25">
      <c r="A30" s="25" t="s">
        <v>74</v>
      </c>
      <c r="B30" s="9" t="s">
        <v>63</v>
      </c>
      <c r="C30" s="3" t="s">
        <v>30</v>
      </c>
      <c r="D30" s="3"/>
      <c r="E30" s="8">
        <f>123.08+82.06+82.06</f>
        <v>287.2</v>
      </c>
      <c r="G30" s="18"/>
    </row>
    <row r="31" spans="1:7" ht="30" x14ac:dyDescent="0.25">
      <c r="A31" s="38" t="s">
        <v>75</v>
      </c>
      <c r="B31" s="9" t="s">
        <v>78</v>
      </c>
      <c r="C31" s="3" t="s">
        <v>69</v>
      </c>
      <c r="D31" s="41">
        <v>2</v>
      </c>
      <c r="E31" s="8">
        <f>D31*333.76</f>
        <v>667.52</v>
      </c>
      <c r="G31" s="18"/>
    </row>
    <row r="32" spans="1:7" x14ac:dyDescent="0.25">
      <c r="A32" s="38" t="s">
        <v>81</v>
      </c>
      <c r="B32" s="9" t="s">
        <v>78</v>
      </c>
      <c r="C32" s="3" t="s">
        <v>69</v>
      </c>
      <c r="D32" s="41">
        <v>1.5</v>
      </c>
      <c r="E32" s="8">
        <f t="shared" ref="E32:E34" si="0">D32*333.76</f>
        <v>500.64</v>
      </c>
      <c r="G32" s="18"/>
    </row>
    <row r="33" spans="1:8" ht="30" x14ac:dyDescent="0.25">
      <c r="A33" s="38" t="s">
        <v>76</v>
      </c>
      <c r="B33" s="9" t="s">
        <v>79</v>
      </c>
      <c r="C33" s="3" t="s">
        <v>69</v>
      </c>
      <c r="D33" s="41">
        <v>4</v>
      </c>
      <c r="E33" s="8">
        <f t="shared" si="0"/>
        <v>1335.04</v>
      </c>
      <c r="G33" s="18"/>
    </row>
    <row r="34" spans="1:8" x14ac:dyDescent="0.25">
      <c r="A34" s="38" t="s">
        <v>77</v>
      </c>
      <c r="B34" s="9" t="s">
        <v>80</v>
      </c>
      <c r="C34" s="3" t="s">
        <v>69</v>
      </c>
      <c r="D34" s="41">
        <v>2</v>
      </c>
      <c r="E34" s="8">
        <f t="shared" si="0"/>
        <v>667.52</v>
      </c>
      <c r="G34" s="18"/>
    </row>
    <row r="35" spans="1:8" s="14" customFormat="1" ht="14.25" x14ac:dyDescent="0.2">
      <c r="A35" s="10" t="s">
        <v>27</v>
      </c>
      <c r="B35" s="11"/>
      <c r="C35" s="12"/>
      <c r="D35" s="12"/>
      <c r="E35" s="13">
        <f>SUM(E22:E34)</f>
        <v>239893.63000000006</v>
      </c>
    </row>
    <row r="36" spans="1:8" ht="10.5" customHeight="1" x14ac:dyDescent="0.25"/>
    <row r="37" spans="1:8" ht="32.25" customHeight="1" x14ac:dyDescent="0.25">
      <c r="A37" s="90" t="s">
        <v>83</v>
      </c>
      <c r="B37" s="90"/>
      <c r="C37" s="90"/>
      <c r="D37" s="90"/>
      <c r="E37" s="90"/>
    </row>
    <row r="38" spans="1:8" ht="30" customHeight="1" x14ac:dyDescent="0.25">
      <c r="A38" s="81" t="s">
        <v>21</v>
      </c>
      <c r="B38" s="81"/>
      <c r="C38" s="81"/>
      <c r="D38" s="81"/>
      <c r="E38" s="81"/>
    </row>
    <row r="39" spans="1:8" ht="15.75" customHeight="1" x14ac:dyDescent="0.25">
      <c r="A39" s="81" t="s">
        <v>20</v>
      </c>
      <c r="B39" s="81"/>
      <c r="C39" s="81"/>
      <c r="D39" s="81"/>
      <c r="E39" s="81"/>
      <c r="F39" s="14"/>
      <c r="G39" s="14"/>
      <c r="H39" s="15"/>
    </row>
    <row r="40" spans="1:8" ht="31.5" customHeight="1" x14ac:dyDescent="0.25">
      <c r="A40" s="81" t="s">
        <v>31</v>
      </c>
      <c r="B40" s="81"/>
      <c r="C40" s="81"/>
      <c r="D40" s="81"/>
      <c r="E40" s="81"/>
    </row>
    <row r="41" spans="1:8" x14ac:dyDescent="0.25">
      <c r="A41" s="91" t="s">
        <v>5</v>
      </c>
      <c r="B41" s="91"/>
      <c r="C41" s="91"/>
      <c r="D41" s="91"/>
      <c r="E41" s="91"/>
    </row>
    <row r="42" spans="1:8" x14ac:dyDescent="0.25">
      <c r="A42" s="81" t="s">
        <v>18</v>
      </c>
      <c r="B42" s="81"/>
      <c r="C42" s="81"/>
      <c r="D42" s="81"/>
      <c r="E42" s="81"/>
    </row>
    <row r="43" spans="1:8" ht="15" customHeight="1" x14ac:dyDescent="0.25">
      <c r="A43" s="87" t="s">
        <v>45</v>
      </c>
      <c r="B43" s="87"/>
      <c r="C43" s="87"/>
      <c r="D43" s="87"/>
      <c r="E43" s="5"/>
    </row>
    <row r="44" spans="1:8" ht="11.25" customHeight="1" x14ac:dyDescent="0.25">
      <c r="B44" s="88" t="s">
        <v>19</v>
      </c>
      <c r="C44" s="88"/>
      <c r="D44" s="88"/>
      <c r="E44" s="6" t="s">
        <v>6</v>
      </c>
    </row>
    <row r="45" spans="1:8" x14ac:dyDescent="0.25">
      <c r="A45" s="35"/>
      <c r="B45" s="35"/>
      <c r="C45" s="35"/>
      <c r="D45" s="35"/>
      <c r="E45" s="35"/>
    </row>
    <row r="46" spans="1:8" ht="15" customHeight="1" x14ac:dyDescent="0.25">
      <c r="A46" s="89" t="s">
        <v>46</v>
      </c>
      <c r="B46" s="89"/>
      <c r="C46" s="89"/>
      <c r="D46" s="89"/>
      <c r="E46" s="5"/>
    </row>
    <row r="47" spans="1:8" ht="11.25" customHeight="1" x14ac:dyDescent="0.25">
      <c r="B47" s="88" t="s">
        <v>19</v>
      </c>
      <c r="C47" s="88"/>
      <c r="D47" s="88"/>
      <c r="E47" s="6" t="s">
        <v>6</v>
      </c>
    </row>
    <row r="48" spans="1:8" x14ac:dyDescent="0.25">
      <c r="A48" s="26" t="s">
        <v>49</v>
      </c>
    </row>
    <row r="49" spans="1:2" x14ac:dyDescent="0.25">
      <c r="A49" s="14" t="s">
        <v>32</v>
      </c>
    </row>
    <row r="50" spans="1:2" x14ac:dyDescent="0.25">
      <c r="A50" s="2" t="s">
        <v>35</v>
      </c>
      <c r="B50" s="22">
        <f>'2кв'!B54</f>
        <v>-36006.106</v>
      </c>
    </row>
    <row r="51" spans="1:2" x14ac:dyDescent="0.25">
      <c r="A51" s="2" t="s">
        <v>82</v>
      </c>
      <c r="B51" s="16"/>
    </row>
    <row r="52" spans="1:2" x14ac:dyDescent="0.25">
      <c r="A52" s="2" t="s">
        <v>50</v>
      </c>
      <c r="B52" s="16">
        <f>235191.64-169.11</f>
        <v>235022.53000000003</v>
      </c>
    </row>
    <row r="53" spans="1:2" ht="30" x14ac:dyDescent="0.25">
      <c r="A53" s="36" t="s">
        <v>33</v>
      </c>
      <c r="B53" s="16">
        <f>E35</f>
        <v>239893.63000000006</v>
      </c>
    </row>
    <row r="54" spans="1:2" x14ac:dyDescent="0.25">
      <c r="A54" s="17" t="s">
        <v>34</v>
      </c>
      <c r="B54" s="21">
        <f>B50+B52-B53</f>
        <v>-40877.206000000035</v>
      </c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43:D43"/>
    <mergeCell ref="B44:D44"/>
    <mergeCell ref="A46:D46"/>
    <mergeCell ref="B47:D47"/>
    <mergeCell ref="A37:E37"/>
    <mergeCell ref="A38:E38"/>
    <mergeCell ref="A39:E39"/>
    <mergeCell ref="A40:E40"/>
    <mergeCell ref="A41:E41"/>
    <mergeCell ref="A42:E42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BreakPreview" topLeftCell="A29" zoomScaleSheetLayoutView="100" workbookViewId="0">
      <selection activeCell="A37" sqref="A37:E37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.42578125" style="2" customWidth="1"/>
    <col min="4" max="4" width="16.140625" style="2" customWidth="1"/>
    <col min="5" max="5" width="14.140625" style="2" customWidth="1"/>
    <col min="6" max="7" width="12.140625" style="2" bestFit="1" customWidth="1"/>
    <col min="8" max="8" width="17.5703125" style="2" customWidth="1"/>
    <col min="9" max="16384" width="9.140625" style="2"/>
  </cols>
  <sheetData>
    <row r="1" spans="1:5" ht="15.75" x14ac:dyDescent="0.25">
      <c r="A1" s="77" t="s">
        <v>11</v>
      </c>
      <c r="B1" s="77"/>
      <c r="C1" s="77"/>
      <c r="D1" s="77"/>
      <c r="E1" s="77"/>
    </row>
    <row r="2" spans="1:5" ht="30.75" customHeight="1" x14ac:dyDescent="0.25">
      <c r="A2" s="78" t="s">
        <v>12</v>
      </c>
      <c r="B2" s="79"/>
      <c r="C2" s="79"/>
      <c r="D2" s="79"/>
      <c r="E2" s="79"/>
    </row>
    <row r="3" spans="1:5" x14ac:dyDescent="0.25">
      <c r="A3" s="80" t="s">
        <v>84</v>
      </c>
      <c r="B3" s="80"/>
      <c r="C3" s="80"/>
      <c r="D3" s="80"/>
      <c r="E3" s="80"/>
    </row>
    <row r="4" spans="1:5" s="1" customFormat="1" ht="15.75" x14ac:dyDescent="0.25">
      <c r="A4" s="20" t="s">
        <v>13</v>
      </c>
      <c r="B4" s="4"/>
      <c r="C4" s="4"/>
      <c r="D4" s="2"/>
      <c r="E4" s="45">
        <v>46022</v>
      </c>
    </row>
    <row r="5" spans="1:5" x14ac:dyDescent="0.25">
      <c r="A5" s="44"/>
      <c r="B5" s="4"/>
      <c r="C5" s="4"/>
      <c r="D5" s="4"/>
      <c r="E5" s="4"/>
    </row>
    <row r="6" spans="1:5" x14ac:dyDescent="0.25">
      <c r="A6" s="81" t="s">
        <v>0</v>
      </c>
      <c r="B6" s="81"/>
      <c r="C6" s="81"/>
      <c r="D6" s="81"/>
      <c r="E6" s="81"/>
    </row>
    <row r="7" spans="1:5" x14ac:dyDescent="0.25">
      <c r="A7" s="82" t="s">
        <v>24</v>
      </c>
      <c r="B7" s="82"/>
      <c r="C7" s="82"/>
      <c r="D7" s="82"/>
      <c r="E7" s="82"/>
    </row>
    <row r="8" spans="1:5" x14ac:dyDescent="0.25">
      <c r="A8" s="76" t="s">
        <v>1</v>
      </c>
      <c r="B8" s="76"/>
      <c r="C8" s="76"/>
      <c r="D8" s="76"/>
      <c r="E8" s="76"/>
    </row>
    <row r="9" spans="1:5" x14ac:dyDescent="0.25">
      <c r="A9" s="81" t="s">
        <v>48</v>
      </c>
      <c r="B9" s="81"/>
      <c r="C9" s="81"/>
      <c r="D9" s="81"/>
      <c r="E9" s="81"/>
    </row>
    <row r="10" spans="1:5" ht="21" customHeight="1" x14ac:dyDescent="0.25">
      <c r="A10" s="84" t="s">
        <v>14</v>
      </c>
      <c r="B10" s="85"/>
      <c r="C10" s="85"/>
      <c r="D10" s="85"/>
      <c r="E10" s="85"/>
    </row>
    <row r="11" spans="1:5" ht="28.5" customHeight="1" x14ac:dyDescent="0.25">
      <c r="A11" s="81" t="s">
        <v>47</v>
      </c>
      <c r="B11" s="81"/>
      <c r="C11" s="81"/>
      <c r="D11" s="81"/>
      <c r="E11" s="81"/>
    </row>
    <row r="12" spans="1:5" ht="12.75" customHeight="1" x14ac:dyDescent="0.25">
      <c r="A12" s="76" t="s">
        <v>15</v>
      </c>
      <c r="B12" s="86"/>
      <c r="C12" s="86"/>
      <c r="D12" s="86"/>
      <c r="E12" s="86"/>
    </row>
    <row r="13" spans="1:5" ht="15.75" customHeight="1" x14ac:dyDescent="0.25">
      <c r="A13" s="81" t="s">
        <v>22</v>
      </c>
      <c r="B13" s="81"/>
      <c r="C13" s="81"/>
      <c r="D13" s="81"/>
      <c r="E13" s="81"/>
    </row>
    <row r="14" spans="1:5" ht="18" customHeight="1" x14ac:dyDescent="0.25">
      <c r="A14" s="76" t="s">
        <v>2</v>
      </c>
      <c r="B14" s="86"/>
      <c r="C14" s="86"/>
      <c r="D14" s="86"/>
      <c r="E14" s="86"/>
    </row>
    <row r="15" spans="1:5" ht="18" customHeight="1" x14ac:dyDescent="0.25">
      <c r="A15" s="81" t="s">
        <v>44</v>
      </c>
      <c r="B15" s="81"/>
      <c r="C15" s="81"/>
      <c r="D15" s="81"/>
      <c r="E15" s="81"/>
    </row>
    <row r="16" spans="1:5" x14ac:dyDescent="0.25">
      <c r="A16" s="76" t="s">
        <v>16</v>
      </c>
      <c r="B16" s="86"/>
      <c r="C16" s="86"/>
      <c r="D16" s="86"/>
      <c r="E16" s="86"/>
    </row>
    <row r="17" spans="1:7" ht="32.25" customHeight="1" x14ac:dyDescent="0.25">
      <c r="A17" s="81" t="s">
        <v>17</v>
      </c>
      <c r="B17" s="81"/>
      <c r="C17" s="81"/>
      <c r="D17" s="81"/>
      <c r="E17" s="81"/>
    </row>
    <row r="18" spans="1:7" ht="62.25" customHeight="1" x14ac:dyDescent="0.25">
      <c r="A18" s="81" t="s">
        <v>25</v>
      </c>
      <c r="B18" s="81"/>
      <c r="C18" s="81"/>
      <c r="D18" s="81"/>
      <c r="E18" s="81"/>
    </row>
    <row r="19" spans="1:7" ht="31.5" customHeight="1" x14ac:dyDescent="0.25">
      <c r="A19" s="83" t="s">
        <v>26</v>
      </c>
      <c r="B19" s="83"/>
      <c r="C19" s="83"/>
      <c r="D19" s="83"/>
      <c r="E19" s="83"/>
    </row>
    <row r="20" spans="1:7" x14ac:dyDescent="0.25">
      <c r="A20" s="83"/>
      <c r="B20" s="83"/>
      <c r="C20" s="83"/>
      <c r="D20" s="83"/>
      <c r="E20" s="83"/>
      <c r="F20" s="2">
        <v>2735.3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9" t="s">
        <v>38</v>
      </c>
      <c r="B22" s="9" t="s">
        <v>36</v>
      </c>
      <c r="C22" s="3" t="s">
        <v>4</v>
      </c>
      <c r="D22" s="3">
        <v>19.170000000000002</v>
      </c>
      <c r="E22" s="8">
        <f>D22*F20*G20</f>
        <v>157307.10300000003</v>
      </c>
      <c r="G22" s="18"/>
    </row>
    <row r="23" spans="1:7" x14ac:dyDescent="0.25">
      <c r="A23" s="7" t="s">
        <v>37</v>
      </c>
      <c r="B23" s="9" t="s">
        <v>23</v>
      </c>
      <c r="C23" s="3" t="s">
        <v>4</v>
      </c>
      <c r="D23" s="3">
        <v>7.13</v>
      </c>
      <c r="E23" s="8">
        <f>D23*F20*G20</f>
        <v>58508.06700000001</v>
      </c>
      <c r="G23" s="18"/>
    </row>
    <row r="24" spans="1:7" x14ac:dyDescent="0.25">
      <c r="A24" s="7" t="s">
        <v>39</v>
      </c>
      <c r="B24" s="9" t="s">
        <v>85</v>
      </c>
      <c r="C24" s="3" t="s">
        <v>30</v>
      </c>
      <c r="D24" s="3"/>
      <c r="E24" s="8">
        <v>0</v>
      </c>
      <c r="G24" s="18"/>
    </row>
    <row r="25" spans="1:7" x14ac:dyDescent="0.25">
      <c r="A25" s="7" t="s">
        <v>41</v>
      </c>
      <c r="B25" s="9" t="s">
        <v>85</v>
      </c>
      <c r="C25" s="3" t="s">
        <v>30</v>
      </c>
      <c r="D25" s="3"/>
      <c r="E25" s="8">
        <f>3392.16+3753.28+4398.56</f>
        <v>11544</v>
      </c>
      <c r="G25" s="18"/>
    </row>
    <row r="26" spans="1:7" x14ac:dyDescent="0.25">
      <c r="A26" s="7" t="s">
        <v>40</v>
      </c>
      <c r="B26" s="9" t="s">
        <v>85</v>
      </c>
      <c r="C26" s="3" t="s">
        <v>30</v>
      </c>
      <c r="D26" s="3"/>
      <c r="E26" s="8">
        <f>0</f>
        <v>0</v>
      </c>
      <c r="G26" s="18"/>
    </row>
    <row r="27" spans="1:7" x14ac:dyDescent="0.25">
      <c r="A27" s="30" t="s">
        <v>43</v>
      </c>
      <c r="B27" s="9" t="s">
        <v>85</v>
      </c>
      <c r="C27" s="32" t="s">
        <v>30</v>
      </c>
      <c r="D27" s="32"/>
      <c r="E27" s="33">
        <f>4286.55*3</f>
        <v>12859.650000000001</v>
      </c>
      <c r="G27" s="18"/>
    </row>
    <row r="28" spans="1:7" x14ac:dyDescent="0.25">
      <c r="A28" s="7" t="s">
        <v>42</v>
      </c>
      <c r="B28" s="9" t="s">
        <v>85</v>
      </c>
      <c r="C28" s="3" t="s">
        <v>30</v>
      </c>
      <c r="D28" s="3"/>
      <c r="E28" s="8">
        <f>785.58*3</f>
        <v>2356.7400000000002</v>
      </c>
      <c r="F28" s="18"/>
      <c r="G28" s="18"/>
    </row>
    <row r="29" spans="1:7" x14ac:dyDescent="0.25">
      <c r="A29" s="7" t="s">
        <v>28</v>
      </c>
      <c r="B29" s="9" t="s">
        <v>85</v>
      </c>
      <c r="C29" s="3" t="s">
        <v>30</v>
      </c>
      <c r="D29" s="3"/>
      <c r="E29" s="8">
        <v>8691.24</v>
      </c>
      <c r="G29" s="18"/>
    </row>
    <row r="30" spans="1:7" x14ac:dyDescent="0.25">
      <c r="A30" s="41" t="s">
        <v>113</v>
      </c>
      <c r="B30" s="39" t="s">
        <v>111</v>
      </c>
      <c r="C30" s="3" t="s">
        <v>69</v>
      </c>
      <c r="D30" s="39">
        <v>2</v>
      </c>
      <c r="E30" s="8">
        <f>D30*333.76</f>
        <v>667.52</v>
      </c>
      <c r="G30" s="18"/>
    </row>
    <row r="31" spans="1:7" x14ac:dyDescent="0.25">
      <c r="A31" s="38" t="s">
        <v>107</v>
      </c>
      <c r="B31" s="39" t="s">
        <v>112</v>
      </c>
      <c r="C31" s="3" t="s">
        <v>69</v>
      </c>
      <c r="D31" s="39">
        <v>1</v>
      </c>
      <c r="E31" s="8">
        <f t="shared" ref="E31:E34" si="0">D31*333.76</f>
        <v>333.76</v>
      </c>
      <c r="G31" s="18"/>
    </row>
    <row r="32" spans="1:7" x14ac:dyDescent="0.25">
      <c r="A32" s="38" t="s">
        <v>108</v>
      </c>
      <c r="B32" s="39" t="s">
        <v>112</v>
      </c>
      <c r="C32" s="3" t="s">
        <v>69</v>
      </c>
      <c r="D32" s="39">
        <v>16</v>
      </c>
      <c r="E32" s="8">
        <f t="shared" si="0"/>
        <v>5340.16</v>
      </c>
      <c r="G32" s="18"/>
    </row>
    <row r="33" spans="1:8" x14ac:dyDescent="0.25">
      <c r="A33" s="38" t="s">
        <v>109</v>
      </c>
      <c r="B33" s="39" t="s">
        <v>112</v>
      </c>
      <c r="C33" s="3" t="s">
        <v>69</v>
      </c>
      <c r="D33" s="39">
        <v>6</v>
      </c>
      <c r="E33" s="8">
        <f t="shared" si="0"/>
        <v>2002.56</v>
      </c>
      <c r="G33" s="18"/>
    </row>
    <row r="34" spans="1:8" x14ac:dyDescent="0.25">
      <c r="A34" s="38" t="s">
        <v>110</v>
      </c>
      <c r="B34" s="39" t="s">
        <v>112</v>
      </c>
      <c r="C34" s="3" t="s">
        <v>69</v>
      </c>
      <c r="D34" s="39">
        <v>11</v>
      </c>
      <c r="E34" s="8">
        <f t="shared" si="0"/>
        <v>3671.3599999999997</v>
      </c>
      <c r="G34" s="18"/>
    </row>
    <row r="35" spans="1:8" s="14" customFormat="1" ht="14.25" x14ac:dyDescent="0.2">
      <c r="A35" s="10" t="s">
        <v>27</v>
      </c>
      <c r="B35" s="11"/>
      <c r="C35" s="12"/>
      <c r="D35" s="12"/>
      <c r="E35" s="13">
        <f>SUM(E22:E34)</f>
        <v>263282.16000000003</v>
      </c>
    </row>
    <row r="36" spans="1:8" ht="10.5" customHeight="1" x14ac:dyDescent="0.25"/>
    <row r="37" spans="1:8" ht="32.25" customHeight="1" x14ac:dyDescent="0.25">
      <c r="A37" s="90" t="s">
        <v>116</v>
      </c>
      <c r="B37" s="90"/>
      <c r="C37" s="90"/>
      <c r="D37" s="90"/>
      <c r="E37" s="90"/>
    </row>
    <row r="38" spans="1:8" ht="30" customHeight="1" x14ac:dyDescent="0.25">
      <c r="A38" s="81" t="s">
        <v>21</v>
      </c>
      <c r="B38" s="81"/>
      <c r="C38" s="81"/>
      <c r="D38" s="81"/>
      <c r="E38" s="81"/>
    </row>
    <row r="39" spans="1:8" ht="15.75" customHeight="1" x14ac:dyDescent="0.25">
      <c r="A39" s="81" t="s">
        <v>20</v>
      </c>
      <c r="B39" s="81"/>
      <c r="C39" s="81"/>
      <c r="D39" s="81"/>
      <c r="E39" s="81"/>
      <c r="F39" s="14"/>
      <c r="G39" s="14"/>
      <c r="H39" s="15"/>
    </row>
    <row r="40" spans="1:8" ht="31.5" customHeight="1" x14ac:dyDescent="0.25">
      <c r="A40" s="81" t="s">
        <v>31</v>
      </c>
      <c r="B40" s="81"/>
      <c r="C40" s="81"/>
      <c r="D40" s="81"/>
      <c r="E40" s="81"/>
    </row>
    <row r="41" spans="1:8" x14ac:dyDescent="0.25">
      <c r="A41" s="91" t="s">
        <v>5</v>
      </c>
      <c r="B41" s="91"/>
      <c r="C41" s="91"/>
      <c r="D41" s="91"/>
      <c r="E41" s="91"/>
    </row>
    <row r="42" spans="1:8" x14ac:dyDescent="0.25">
      <c r="A42" s="81" t="s">
        <v>18</v>
      </c>
      <c r="B42" s="81"/>
      <c r="C42" s="81"/>
      <c r="D42" s="81"/>
      <c r="E42" s="81"/>
    </row>
    <row r="43" spans="1:8" ht="15" customHeight="1" x14ac:dyDescent="0.25">
      <c r="A43" s="87" t="s">
        <v>45</v>
      </c>
      <c r="B43" s="87"/>
      <c r="C43" s="87"/>
      <c r="D43" s="87"/>
      <c r="E43" s="5"/>
    </row>
    <row r="44" spans="1:8" ht="11.25" customHeight="1" x14ac:dyDescent="0.25">
      <c r="B44" s="88" t="s">
        <v>19</v>
      </c>
      <c r="C44" s="88"/>
      <c r="D44" s="88"/>
      <c r="E44" s="6" t="s">
        <v>6</v>
      </c>
    </row>
    <row r="45" spans="1:8" x14ac:dyDescent="0.25">
      <c r="A45" s="42"/>
      <c r="B45" s="42"/>
      <c r="C45" s="42"/>
      <c r="D45" s="42"/>
      <c r="E45" s="42"/>
    </row>
    <row r="46" spans="1:8" ht="15" customHeight="1" x14ac:dyDescent="0.25">
      <c r="A46" s="89" t="s">
        <v>46</v>
      </c>
      <c r="B46" s="89"/>
      <c r="C46" s="89"/>
      <c r="D46" s="89"/>
      <c r="E46" s="5"/>
    </row>
    <row r="47" spans="1:8" ht="11.25" customHeight="1" x14ac:dyDescent="0.25">
      <c r="B47" s="88" t="s">
        <v>19</v>
      </c>
      <c r="C47" s="88"/>
      <c r="D47" s="88"/>
      <c r="E47" s="6" t="s">
        <v>6</v>
      </c>
    </row>
    <row r="48" spans="1:8" x14ac:dyDescent="0.25">
      <c r="A48" s="26" t="s">
        <v>49</v>
      </c>
    </row>
    <row r="49" spans="1:2" x14ac:dyDescent="0.25">
      <c r="A49" s="14" t="s">
        <v>32</v>
      </c>
    </row>
    <row r="50" spans="1:2" x14ac:dyDescent="0.25">
      <c r="A50" s="2" t="s">
        <v>35</v>
      </c>
      <c r="B50" s="22">
        <f>'3кв'!B54</f>
        <v>-40877.206000000035</v>
      </c>
    </row>
    <row r="51" spans="1:2" x14ac:dyDescent="0.25">
      <c r="A51" s="2" t="s">
        <v>114</v>
      </c>
      <c r="B51" s="16"/>
    </row>
    <row r="52" spans="1:2" x14ac:dyDescent="0.25">
      <c r="A52" s="2" t="s">
        <v>50</v>
      </c>
      <c r="B52" s="16">
        <f>255574.73-299.66</f>
        <v>255275.07</v>
      </c>
    </row>
    <row r="53" spans="1:2" ht="30" x14ac:dyDescent="0.25">
      <c r="A53" s="43" t="s">
        <v>33</v>
      </c>
      <c r="B53" s="16">
        <f>E35</f>
        <v>263282.16000000003</v>
      </c>
    </row>
    <row r="54" spans="1:2" x14ac:dyDescent="0.25">
      <c r="A54" s="17" t="s">
        <v>34</v>
      </c>
      <c r="B54" s="21">
        <f>B50+B52-B53</f>
        <v>-48884.29600000006</v>
      </c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43:D43"/>
    <mergeCell ref="B44:D44"/>
    <mergeCell ref="A46:D46"/>
    <mergeCell ref="B47:D47"/>
    <mergeCell ref="A37:E37"/>
    <mergeCell ref="A38:E38"/>
    <mergeCell ref="A39:E39"/>
    <mergeCell ref="A40:E40"/>
    <mergeCell ref="A41:E41"/>
    <mergeCell ref="A42:E42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view="pageBreakPreview" zoomScaleSheetLayoutView="100" workbookViewId="0">
      <selection activeCell="B23" sqref="B23"/>
    </sheetView>
  </sheetViews>
  <sheetFormatPr defaultRowHeight="15.75" x14ac:dyDescent="0.25"/>
  <cols>
    <col min="1" max="1" width="10.5703125" style="47" customWidth="1"/>
    <col min="2" max="2" width="63.28515625" style="47" customWidth="1"/>
    <col min="3" max="3" width="16.140625" style="47" customWidth="1"/>
    <col min="4" max="4" width="11.85546875" style="47" customWidth="1"/>
    <col min="5" max="5" width="14.7109375" style="47" customWidth="1"/>
    <col min="6" max="6" width="12.42578125" style="47" customWidth="1"/>
    <col min="7" max="7" width="12" style="47" customWidth="1"/>
    <col min="8" max="8" width="13.5703125" style="47" customWidth="1"/>
    <col min="9" max="16384" width="9.140625" style="47"/>
  </cols>
  <sheetData>
    <row r="1" spans="1:4" x14ac:dyDescent="0.25">
      <c r="A1" s="93" t="s">
        <v>86</v>
      </c>
      <c r="B1" s="93"/>
      <c r="C1" s="93"/>
      <c r="D1" s="46"/>
    </row>
    <row r="2" spans="1:4" x14ac:dyDescent="0.25">
      <c r="A2" s="94" t="s">
        <v>87</v>
      </c>
      <c r="B2" s="94"/>
      <c r="C2" s="94"/>
      <c r="D2" s="48"/>
    </row>
    <row r="3" spans="1:4" x14ac:dyDescent="0.25">
      <c r="A3" s="94" t="s">
        <v>106</v>
      </c>
      <c r="B3" s="94"/>
      <c r="C3" s="94"/>
      <c r="D3" s="48"/>
    </row>
    <row r="4" spans="1:4" x14ac:dyDescent="0.25">
      <c r="A4" s="93" t="s">
        <v>88</v>
      </c>
      <c r="B4" s="93"/>
      <c r="C4" s="93"/>
      <c r="D4" s="46"/>
    </row>
    <row r="5" spans="1:4" x14ac:dyDescent="0.25">
      <c r="A5" s="95"/>
      <c r="B5" s="95"/>
      <c r="C5" s="95"/>
      <c r="D5" s="1"/>
    </row>
    <row r="6" spans="1:4" x14ac:dyDescent="0.25">
      <c r="A6" s="48"/>
      <c r="B6" s="49" t="s">
        <v>89</v>
      </c>
      <c r="C6" s="50">
        <f>'1кв'!B47</f>
        <v>-21363.02</v>
      </c>
      <c r="D6" s="51"/>
    </row>
    <row r="7" spans="1:4" x14ac:dyDescent="0.25">
      <c r="A7" s="52" t="s">
        <v>90</v>
      </c>
      <c r="B7" s="49" t="s">
        <v>119</v>
      </c>
      <c r="C7" s="50"/>
      <c r="D7" s="51"/>
    </row>
    <row r="8" spans="1:4" x14ac:dyDescent="0.25">
      <c r="A8" s="48"/>
      <c r="B8" s="53" t="s">
        <v>91</v>
      </c>
      <c r="C8" s="50"/>
      <c r="D8" s="51"/>
    </row>
    <row r="9" spans="1:4" x14ac:dyDescent="0.25">
      <c r="A9" s="48"/>
      <c r="B9" s="54" t="s">
        <v>92</v>
      </c>
      <c r="C9" s="50"/>
      <c r="D9" s="51"/>
    </row>
    <row r="10" spans="1:4" x14ac:dyDescent="0.25">
      <c r="A10" s="48"/>
      <c r="B10" s="54" t="s">
        <v>117</v>
      </c>
      <c r="C10" s="50"/>
      <c r="D10" s="51"/>
    </row>
    <row r="11" spans="1:4" x14ac:dyDescent="0.25">
      <c r="A11" s="48"/>
      <c r="B11" s="54" t="s">
        <v>118</v>
      </c>
      <c r="C11" s="50"/>
      <c r="D11" s="51"/>
    </row>
    <row r="12" spans="1:4" x14ac:dyDescent="0.25">
      <c r="A12" s="48"/>
      <c r="B12" s="54" t="s">
        <v>120</v>
      </c>
      <c r="C12" s="50"/>
      <c r="D12" s="51"/>
    </row>
    <row r="13" spans="1:4" x14ac:dyDescent="0.25">
      <c r="B13" s="55" t="s">
        <v>93</v>
      </c>
      <c r="C13" s="56">
        <f>'1кв'!B49+'2кв'!B52+'3кв'!B52+'4кв'!B52</f>
        <v>943946.5</v>
      </c>
      <c r="D13" s="57"/>
    </row>
    <row r="14" spans="1:4" x14ac:dyDescent="0.25">
      <c r="A14" s="58"/>
      <c r="B14" s="55" t="s">
        <v>94</v>
      </c>
      <c r="C14" s="59">
        <f>SUM(C13:C13)</f>
        <v>943946.5</v>
      </c>
      <c r="D14" s="51"/>
    </row>
    <row r="15" spans="1:4" x14ac:dyDescent="0.25">
      <c r="A15" s="1"/>
      <c r="B15" s="92"/>
      <c r="C15" s="92"/>
      <c r="D15" s="60"/>
    </row>
    <row r="16" spans="1:4" ht="17.25" customHeight="1" x14ac:dyDescent="0.25">
      <c r="A16" s="61" t="s">
        <v>95</v>
      </c>
      <c r="B16" s="19" t="s">
        <v>96</v>
      </c>
      <c r="C16" s="56">
        <f>'1кв'!E22+'2кв'!E22+'3кв'!E22+'4кв'!E22</f>
        <v>616755.44400000002</v>
      </c>
      <c r="D16" s="60"/>
    </row>
    <row r="17" spans="1:5" x14ac:dyDescent="0.25">
      <c r="A17" s="61"/>
      <c r="B17" s="7" t="s">
        <v>37</v>
      </c>
      <c r="C17" s="56">
        <f>'1кв'!E23+'2кв'!E23+'3кв'!E23+'4кв'!E23</f>
        <v>223856.95200000002</v>
      </c>
      <c r="D17" s="60"/>
    </row>
    <row r="18" spans="1:5" ht="15" customHeight="1" x14ac:dyDescent="0.25">
      <c r="A18" s="61"/>
      <c r="B18" s="62" t="s">
        <v>97</v>
      </c>
      <c r="C18" s="56">
        <f>'1кв'!E24+'2кв'!E24+'3кв'!E24+'4кв'!E24</f>
        <v>0</v>
      </c>
      <c r="D18" s="60"/>
    </row>
    <row r="19" spans="1:5" x14ac:dyDescent="0.25">
      <c r="A19" s="61"/>
      <c r="B19" s="54" t="s">
        <v>41</v>
      </c>
      <c r="C19" s="56">
        <f>'1кв'!E25+'2кв'!E25+'3кв'!E25+'4кв'!E25</f>
        <v>37362.949999999997</v>
      </c>
      <c r="D19" s="60"/>
    </row>
    <row r="20" spans="1:5" x14ac:dyDescent="0.25">
      <c r="A20" s="61"/>
      <c r="B20" s="54" t="s">
        <v>40</v>
      </c>
      <c r="C20" s="56">
        <f>'1кв'!E26+'2кв'!E26+'3кв'!E26+'4кв'!E26</f>
        <v>0</v>
      </c>
      <c r="D20" s="60"/>
    </row>
    <row r="21" spans="1:5" x14ac:dyDescent="0.25">
      <c r="A21" s="61"/>
      <c r="B21" s="54" t="s">
        <v>43</v>
      </c>
      <c r="C21" s="56">
        <f>'1кв'!E27+'2кв'!E27+'3кв'!E27+'4кв'!E27</f>
        <v>14943.220000000001</v>
      </c>
      <c r="D21" s="60"/>
    </row>
    <row r="22" spans="1:5" x14ac:dyDescent="0.25">
      <c r="A22" s="61"/>
      <c r="B22" s="54" t="s">
        <v>42</v>
      </c>
      <c r="C22" s="56">
        <f>'1кв'!E28+'2кв'!E28+'3кв'!E28+'4кв'!E28</f>
        <v>2766.34</v>
      </c>
      <c r="D22" s="60">
        <f>SUM(C19:C22)</f>
        <v>55072.509999999995</v>
      </c>
    </row>
    <row r="23" spans="1:5" x14ac:dyDescent="0.25">
      <c r="A23" s="1"/>
      <c r="B23" s="54" t="s">
        <v>28</v>
      </c>
      <c r="C23" s="56">
        <f>'1кв'!E29+'2кв'!E29+'3кв'!E29+'4кв'!E29</f>
        <v>26638.85</v>
      </c>
      <c r="D23" s="60"/>
      <c r="E23" s="63"/>
    </row>
    <row r="24" spans="1:5" x14ac:dyDescent="0.25">
      <c r="A24" s="61"/>
      <c r="B24" s="64" t="s">
        <v>115</v>
      </c>
      <c r="C24" s="65">
        <f>'1кв'!E30+'2кв'!E31+'2кв'!E32+'2кв'!E33+'2кв'!E34+'3кв'!E31+'3кв'!E32+'3кв'!E33+'3кв'!E34+'4кв'!E30+'4кв'!E31+'4кв'!E32+'4кв'!E33+'4кв'!E34</f>
        <v>28202.720000000005</v>
      </c>
      <c r="D24" s="60"/>
    </row>
    <row r="25" spans="1:5" x14ac:dyDescent="0.25">
      <c r="A25" s="61"/>
      <c r="B25" s="64" t="s">
        <v>74</v>
      </c>
      <c r="C25" s="65">
        <f>'3кв'!E30</f>
        <v>287.2</v>
      </c>
      <c r="D25" s="60"/>
    </row>
    <row r="26" spans="1:5" x14ac:dyDescent="0.25">
      <c r="A26" s="61"/>
      <c r="B26" s="53" t="s">
        <v>98</v>
      </c>
      <c r="C26" s="65">
        <f>SUM(C28:C30)</f>
        <v>20654.099999999999</v>
      </c>
      <c r="D26" s="60"/>
    </row>
    <row r="27" spans="1:5" x14ac:dyDescent="0.25">
      <c r="A27" s="61"/>
      <c r="B27" s="53" t="s">
        <v>91</v>
      </c>
      <c r="C27" s="65"/>
      <c r="D27" s="60"/>
    </row>
    <row r="28" spans="1:5" x14ac:dyDescent="0.25">
      <c r="A28" s="61"/>
      <c r="B28" s="66" t="s">
        <v>72</v>
      </c>
      <c r="C28" s="67">
        <f>'2кв'!E30</f>
        <v>20654.099999999999</v>
      </c>
      <c r="D28" s="60"/>
    </row>
    <row r="29" spans="1:5" x14ac:dyDescent="0.25">
      <c r="A29" s="61"/>
      <c r="B29" s="66"/>
      <c r="C29" s="67"/>
      <c r="D29" s="60"/>
    </row>
    <row r="30" spans="1:5" x14ac:dyDescent="0.25">
      <c r="A30" s="61"/>
      <c r="B30" s="66"/>
      <c r="C30" s="67"/>
      <c r="D30" s="60"/>
    </row>
    <row r="31" spans="1:5" x14ac:dyDescent="0.25">
      <c r="A31" s="1"/>
      <c r="B31" s="68" t="s">
        <v>99</v>
      </c>
      <c r="C31" s="69">
        <f>SUM(C16:C26)</f>
        <v>971467.77599999984</v>
      </c>
      <c r="D31" s="60"/>
      <c r="E31" s="63"/>
    </row>
    <row r="32" spans="1:5" x14ac:dyDescent="0.25">
      <c r="A32" s="1"/>
      <c r="B32" s="68" t="s">
        <v>105</v>
      </c>
      <c r="C32" s="70">
        <f>C6+C14-C31</f>
        <v>-48884.295999999857</v>
      </c>
      <c r="D32" s="60">
        <f>C32-'4кв'!B54</f>
        <v>2.0372681319713593E-10</v>
      </c>
    </row>
    <row r="33" spans="1:4" x14ac:dyDescent="0.25">
      <c r="A33" s="1"/>
      <c r="B33" s="52"/>
      <c r="C33" s="52"/>
      <c r="D33" s="60"/>
    </row>
    <row r="34" spans="1:4" x14ac:dyDescent="0.25">
      <c r="A34" s="1"/>
      <c r="B34" s="71" t="s">
        <v>100</v>
      </c>
      <c r="C34" s="71"/>
      <c r="D34" s="60"/>
    </row>
    <row r="35" spans="1:4" x14ac:dyDescent="0.25">
      <c r="A35" s="1"/>
      <c r="B35" s="71" t="s">
        <v>101</v>
      </c>
      <c r="C35" s="72">
        <v>93128.63</v>
      </c>
      <c r="D35" s="60"/>
    </row>
    <row r="36" spans="1:4" x14ac:dyDescent="0.25">
      <c r="A36" s="1"/>
      <c r="B36" s="73" t="s">
        <v>121</v>
      </c>
      <c r="C36" s="74">
        <v>106115.29</v>
      </c>
      <c r="D36" s="60"/>
    </row>
    <row r="37" spans="1:4" x14ac:dyDescent="0.25">
      <c r="A37" s="1"/>
      <c r="B37" s="71" t="s">
        <v>102</v>
      </c>
      <c r="C37" s="75">
        <f>C36-C35</f>
        <v>12986.659999999989</v>
      </c>
      <c r="D37" s="60"/>
    </row>
    <row r="38" spans="1:4" x14ac:dyDescent="0.25">
      <c r="A38" s="1"/>
      <c r="B38" s="52"/>
      <c r="C38" s="52"/>
      <c r="D38" s="60"/>
    </row>
    <row r="39" spans="1:4" x14ac:dyDescent="0.25">
      <c r="A39" s="1" t="s">
        <v>103</v>
      </c>
      <c r="B39" s="52" t="s">
        <v>122</v>
      </c>
      <c r="C39" s="52"/>
      <c r="D39" s="60"/>
    </row>
    <row r="40" spans="1:4" x14ac:dyDescent="0.25">
      <c r="A40" s="1"/>
      <c r="B40" s="52" t="s">
        <v>123</v>
      </c>
      <c r="C40" s="52"/>
      <c r="D40" s="60"/>
    </row>
    <row r="41" spans="1:4" x14ac:dyDescent="0.25">
      <c r="A41" s="1"/>
      <c r="B41" s="52" t="s">
        <v>124</v>
      </c>
      <c r="C41" s="52"/>
      <c r="D41" s="60"/>
    </row>
    <row r="42" spans="1:4" x14ac:dyDescent="0.25">
      <c r="A42" s="1"/>
      <c r="B42" s="73"/>
      <c r="C42" s="52"/>
      <c r="D42" s="60"/>
    </row>
    <row r="43" spans="1:4" x14ac:dyDescent="0.25">
      <c r="A43" s="1"/>
      <c r="B43" s="52" t="s">
        <v>104</v>
      </c>
      <c r="C43" s="52"/>
      <c r="D43" s="60"/>
    </row>
    <row r="44" spans="1:4" x14ac:dyDescent="0.25">
      <c r="A44" s="1"/>
      <c r="B44" s="52"/>
      <c r="C44" s="52"/>
      <c r="D44" s="60"/>
    </row>
    <row r="45" spans="1:4" x14ac:dyDescent="0.25">
      <c r="A45" s="1"/>
      <c r="B45" s="52"/>
      <c r="C45" s="52"/>
      <c r="D45" s="60"/>
    </row>
  </sheetData>
  <mergeCells count="6">
    <mergeCell ref="B15:C15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2026-02-26T07:50:11Z</dcterms:modified>
</cp:coreProperties>
</file>