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'1кв'!$A$1:$E$60</definedName>
    <definedName name="_xlnm.Print_Area" localSheetId="1">'2кв'!$A$1:$E$62</definedName>
    <definedName name="_xlnm.Print_Area" localSheetId="2">'3кв'!$A$1:$E$56</definedName>
    <definedName name="_xlnm.Print_Area" localSheetId="3">'4кв'!$A$1:$E$55</definedName>
    <definedName name="_xlnm.Print_Area" localSheetId="4">отчет!$A$1:$C$44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0" l="1"/>
  <c r="D36" i="26"/>
  <c r="D39" i="27"/>
  <c r="C32" i="30"/>
  <c r="C31" i="30"/>
  <c r="C30" i="30"/>
  <c r="B51" i="29"/>
  <c r="E32" i="29"/>
  <c r="E29" i="29"/>
  <c r="E31" i="29"/>
  <c r="E28" i="29"/>
  <c r="E27" i="29"/>
  <c r="E26" i="29"/>
  <c r="E25" i="29"/>
  <c r="E29" i="28"/>
  <c r="E32" i="27" l="1"/>
  <c r="E33" i="27"/>
  <c r="E35" i="27"/>
  <c r="E36" i="27"/>
  <c r="E37" i="27"/>
  <c r="E38" i="27"/>
  <c r="E31" i="27"/>
  <c r="C29" i="30" l="1"/>
  <c r="C28" i="30"/>
  <c r="C26" i="30" s="1"/>
  <c r="C24" i="30"/>
  <c r="C23" i="30"/>
  <c r="C22" i="30"/>
  <c r="C21" i="30"/>
  <c r="C20" i="30"/>
  <c r="C19" i="30"/>
  <c r="C14" i="30"/>
  <c r="C6" i="30"/>
  <c r="C39" i="30" l="1"/>
  <c r="C13" i="30" l="1"/>
  <c r="C15" i="30" s="1"/>
  <c r="E23" i="29"/>
  <c r="C18" i="30" s="1"/>
  <c r="E22" i="29"/>
  <c r="B53" i="29" l="1"/>
  <c r="C17" i="30"/>
  <c r="C33" i="30" s="1"/>
  <c r="C34" i="30" s="1"/>
  <c r="B52" i="28"/>
  <c r="E31" i="28"/>
  <c r="E30" i="28"/>
  <c r="E24" i="28"/>
  <c r="E22" i="28"/>
  <c r="E23" i="28"/>
  <c r="E23" i="27"/>
  <c r="E22" i="27"/>
  <c r="E39" i="27" s="1"/>
  <c r="B60" i="27" s="1"/>
  <c r="E33" i="28" l="1"/>
  <c r="B54" i="28" s="1"/>
  <c r="E32" i="26"/>
  <c r="E33" i="26"/>
  <c r="E34" i="26"/>
  <c r="E31" i="26"/>
  <c r="E23" i="26" l="1"/>
  <c r="E22" i="26"/>
  <c r="E36" i="26" s="1"/>
  <c r="B58" i="26" l="1"/>
  <c r="B59" i="26" s="1"/>
  <c r="B56" i="27" s="1"/>
  <c r="B61" i="27" s="1"/>
  <c r="B50" i="28" s="1"/>
  <c r="B55" i="28" s="1"/>
  <c r="B49" i="29" s="1"/>
  <c r="B54" i="29" s="1"/>
</calcChain>
</file>

<file path=xl/sharedStrings.xml><?xml version="1.0" encoding="utf-8"?>
<sst xmlns="http://schemas.openxmlformats.org/spreadsheetml/2006/main" count="378" uniqueCount="135">
  <si>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</si>
  <si>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</si>
  <si>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</si>
  <si>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</si>
  <si>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</si>
  <si>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</si>
  <si>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</si>
  <si>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</si>
  <si>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</si>
  <si>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</si>
  <si>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</si>
  <si>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</si>
  <si>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</si>
  <si>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</si>
  <si>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</si>
  <si>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</si>
  <si>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</si>
  <si>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</si>
  <si>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</si>
  <si>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</si>
  <si>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</si>
  <si>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</si>
  <si>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t>постоянно</t>
  </si>
  <si>
    <t>г. Россошь, ул. Правды, д. 10</t>
  </si>
  <si>
    <t>Стоимость материалов</t>
  </si>
  <si>
    <t>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</si>
  <si>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Сергиенко В.М.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</si>
  <si>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</si>
  <si>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</si>
  <si>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</si>
  <si>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</si>
  <si>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именуемый в дальнейшем "Заказчик", в лице  </t>
    </r>
    <r>
      <rPr>
        <b/>
        <u/>
        <sz val="10.5"/>
        <color theme="1"/>
        <rFont val="Times New Roman"/>
        <family val="1"/>
        <charset val="204"/>
      </rPr>
      <t xml:space="preserve">Сергиенко Валентины Михайловны </t>
    </r>
  </si>
  <si>
    <r>
      <t xml:space="preserve">являющегося собственником квартиры </t>
    </r>
    <r>
      <rPr>
        <u/>
        <sz val="10.5"/>
        <color theme="1"/>
        <rFont val="Times New Roman"/>
        <family val="1"/>
        <charset val="204"/>
      </rPr>
      <t xml:space="preserve">№5, </t>
    </r>
    <r>
      <rPr>
        <sz val="10.5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0.5"/>
        <color theme="1"/>
        <rFont val="Times New Roman"/>
        <family val="1"/>
        <charset val="204"/>
      </rPr>
      <t>протокола общего собрания собственников №33 от 27.04.2015 г.</t>
    </r>
  </si>
  <si>
    <r>
      <t xml:space="preserve">с одной стороны, и </t>
    </r>
    <r>
      <rPr>
        <b/>
        <u/>
        <sz val="10.5"/>
        <color theme="1"/>
        <rFont val="Times New Roman"/>
        <family val="1"/>
        <charset val="204"/>
      </rPr>
      <t>ООО ЖКХ Локомотив" г. Россошь</t>
    </r>
  </si>
  <si>
    <r>
      <t xml:space="preserve">действующий на основании </t>
    </r>
    <r>
      <rPr>
        <u/>
        <sz val="10.5"/>
        <color theme="1"/>
        <rFont val="Times New Roman"/>
        <family val="1"/>
        <charset val="204"/>
      </rPr>
      <t xml:space="preserve">устава </t>
    </r>
    <r>
      <rPr>
        <sz val="10.5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</si>
  <si>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0.5"/>
        <color theme="1"/>
        <rFont val="Times New Roman"/>
        <family val="1"/>
        <charset val="204"/>
      </rPr>
      <t>№32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</si>
  <si>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0.5"/>
        <color theme="1"/>
        <rFont val="Times New Roman"/>
        <family val="1"/>
        <charset val="204"/>
      </rPr>
      <t xml:space="preserve"> №10</t>
    </r>
    <r>
      <rPr>
        <sz val="10.5"/>
        <color theme="1"/>
        <rFont val="Times New Roman"/>
        <family val="1"/>
        <charset val="204"/>
      </rPr>
      <t>, расположенном по адресу:</t>
    </r>
    <r>
      <rPr>
        <u/>
        <sz val="10.5"/>
        <color theme="1"/>
        <rFont val="Times New Roman"/>
        <family val="1"/>
        <charset val="204"/>
      </rPr>
      <t xml:space="preserve"> г. Россошь, ул. Правды</t>
    </r>
  </si>
  <si>
    <t xml:space="preserve">                                                              (указывается Ф.И.О. уполномоченного лица, должность)</t>
  </si>
  <si>
    <t>Расходы по содержанию и тек. Ремонту</t>
  </si>
  <si>
    <t xml:space="preserve">Расходы по управлению МКД </t>
  </si>
  <si>
    <t xml:space="preserve">по нежилым </t>
  </si>
  <si>
    <t>Остаток на начало квартала</t>
  </si>
  <si>
    <t>определена приложением № 9 к договору</t>
  </si>
  <si>
    <t>Услуги по содержанию многоквартирного дома</t>
  </si>
  <si>
    <t>ИТОГО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</si>
  <si>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</si>
  <si>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</si>
  <si>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</si>
  <si>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</si>
  <si>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0.5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</si>
  <si>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0.5"/>
        <color theme="1"/>
        <rFont val="Times New Roman"/>
        <family val="1"/>
        <charset val="204"/>
      </rPr>
      <t>ООО ЖКХ "Локомотив", в лице директора Бовкун А.А.</t>
    </r>
  </si>
  <si>
    <t>S дома = 4362,3+46,9 (не жилые) = 4409,2 м2</t>
  </si>
  <si>
    <t>за 1 квартал 2025 года</t>
  </si>
  <si>
    <t>31.03.2025 г.</t>
  </si>
  <si>
    <t>1 квартал</t>
  </si>
  <si>
    <t>Опиловка деревьев (кв.37)</t>
  </si>
  <si>
    <t>Замена лежака в подвале 4-го подьезда (кв.51)</t>
  </si>
  <si>
    <t>Заделка фановой трубы пеной (кв.28)</t>
  </si>
  <si>
    <t>Замена стояка канализации (кв.28)</t>
  </si>
  <si>
    <t xml:space="preserve">январь </t>
  </si>
  <si>
    <t>март</t>
  </si>
  <si>
    <t>ч/ч</t>
  </si>
  <si>
    <t>Испытания эл.сетей</t>
  </si>
  <si>
    <t xml:space="preserve">           2. Всего за период с "01" 01  2025 г. по "31" 03 2025 г. выполнено работ (оказано услуг) на общую сумму пятьсот восемнадцать тысяч четыреста сорок шесть рублей 32 копейки.</t>
  </si>
  <si>
    <t>Начислено по квитанциям 450862,81</t>
  </si>
  <si>
    <t>2 квартал</t>
  </si>
  <si>
    <t>за 2 квартал 2025 года</t>
  </si>
  <si>
    <t>30.06.2025 г.</t>
  </si>
  <si>
    <t>за 3 квартал 2025 года</t>
  </si>
  <si>
    <t>30.09.2025 г.</t>
  </si>
  <si>
    <t>3 квартал</t>
  </si>
  <si>
    <t>Засыпка песка в песочницу на детской площадке</t>
  </si>
  <si>
    <t>Замена затвора на подаче отопления (смета)</t>
  </si>
  <si>
    <t>июль</t>
  </si>
  <si>
    <t>август</t>
  </si>
  <si>
    <t>сентябрь</t>
  </si>
  <si>
    <t>ч/час</t>
  </si>
  <si>
    <t>ремонт скамеек</t>
  </si>
  <si>
    <t>Начислено по квитанциям 471508,27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</si>
  <si>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</si>
  <si>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</si>
  <si>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</si>
  <si>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</si>
  <si>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Правды, д. 10</t>
  </si>
  <si>
    <t>Остаток на начало периода</t>
  </si>
  <si>
    <t xml:space="preserve">Доходы: </t>
  </si>
  <si>
    <t>в том числе:</t>
  </si>
  <si>
    <t>* холодная вода на СОИ - 947,44</t>
  </si>
  <si>
    <t>* водоотведение на СОИ- 26667,32</t>
  </si>
  <si>
    <t>* электроэнергия на СОИ- 51856,54</t>
  </si>
  <si>
    <t>Оплачено в текущем периоде по квитанциям</t>
  </si>
  <si>
    <t>Оплачено за не жилые помещения Почта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</si>
  <si>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</si>
  <si>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</si>
  <si>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</si>
  <si>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</si>
  <si>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</si>
  <si>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</si>
  <si>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</si>
  <si>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</si>
  <si>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</si>
  <si>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</si>
  <si>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 г. по 31.12.2025 г.</t>
  </si>
  <si>
    <t>Оборудование укрытий инвентарем (смета)</t>
  </si>
  <si>
    <t>Частичный ремонт мягкой кровли (кв.28)</t>
  </si>
  <si>
    <t>Подкрашивание стойки козырька (кв.31)</t>
  </si>
  <si>
    <t>Ремонт подъездного козырька (сварочные работы) (кв.5)</t>
  </si>
  <si>
    <t>Уборка мусора с кровли (была в июле 2024 г.) по смете</t>
  </si>
  <si>
    <t>Заделывание трещины в подвале (кв.24)</t>
  </si>
  <si>
    <t xml:space="preserve">Изготовление трапа для трубы КНС </t>
  </si>
  <si>
    <t xml:space="preserve">Демонтаж МАФ на дет. Площадке </t>
  </si>
  <si>
    <t>Замена участка лежака КНС, 1 подъезд (кв.3)</t>
  </si>
  <si>
    <t>апрель</t>
  </si>
  <si>
    <t>май</t>
  </si>
  <si>
    <t>июнь</t>
  </si>
  <si>
    <t xml:space="preserve">           2. Всего за период с "01" 04  2025 г. по "30" 06 2025 г. выполнено работ (оказано услуг) на общую сумму пчетыреста пятьдесят два рубля 73 копейки.</t>
  </si>
  <si>
    <t>Начислено по квитанциям 454593,06</t>
  </si>
  <si>
    <t xml:space="preserve">           2. Всего за период с "01" 07  2025 г. по "30" 09 2025 г. выполнено работ (оказано услуг) на общую сумму  четыреста двадцать девять тысяч семьсот семьдесят рублей 99 копеек</t>
  </si>
  <si>
    <t>Ремонт ограждения детской площадки</t>
  </si>
  <si>
    <t>декабрь</t>
  </si>
  <si>
    <t>Ремонт 3 подъезда выше 2 этажа ( смета)</t>
  </si>
  <si>
    <t xml:space="preserve">           2. Всего за период с "01" 10  2025 г. по "31" 12  2025 г. выполнено работ (оказано услуг) на общую сумму  пятьсот пять тысяч сто восемьдесят пять рублей 10 копеек</t>
  </si>
  <si>
    <t>Начислено по квитанциям 475220,81</t>
  </si>
  <si>
    <t>Начислено всего 1843997,41</t>
  </si>
  <si>
    <t>Непредвиденные работы 134 ч/ч</t>
  </si>
  <si>
    <t>* Испытания эл.сетей</t>
  </si>
  <si>
    <t>* Ремонт 3 подъезда выше 2 этажа ( смета)</t>
  </si>
  <si>
    <t>* Оборудование укрытия</t>
  </si>
  <si>
    <t>* Уборка мусора с кровли (была в июле 2024 г.) по смете</t>
  </si>
  <si>
    <t>* Замена затвора на подаче отопления (смета)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</si>
  <si>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</si>
  <si>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</si>
  <si>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</si>
  <si>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</si>
  <si>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* горячая вода на СОИ - 140067,97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</si>
</sst>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u/>
      <sz val="10.5"/>
      <color theme="1"/>
      <name val="Times New Roman"/>
      <family val="1"/>
      <charset val="204"/>
    </font>
    <font>
      <b/>
      <u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165" fontId="14" fillId="0" borderId="0"/>
  </cellStyleXfs>
  <cellXfs count="107">
    <xf numFmtId="0" fontId="0" fillId="0" borderId="0" xfId="0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0" xfId="0" applyNumberFormat="1" applyFont="1"/>
    <xf numFmtId="0" fontId="6" fillId="0" borderId="2" xfId="0" applyFont="1" applyBorder="1" applyAlignment="1">
      <alignment wrapText="1"/>
    </xf>
    <xf numFmtId="0" fontId="6" fillId="2" borderId="0" xfId="0" applyFont="1" applyFill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43" fontId="6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3" fontId="3" fillId="0" borderId="0" xfId="1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0" xfId="0" applyFont="1"/>
    <xf numFmtId="0" fontId="7" fillId="0" borderId="1" xfId="0" applyFont="1" applyBorder="1"/>
    <xf numFmtId="0" fontId="13" fillId="0" borderId="0" xfId="0" applyFont="1"/>
    <xf numFmtId="164" fontId="13" fillId="0" borderId="0" xfId="1" applyNumberFormat="1" applyFont="1"/>
    <xf numFmtId="39" fontId="13" fillId="0" borderId="0" xfId="1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12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17" fillId="0" borderId="0" xfId="0" applyFont="1" applyAlignment="1"/>
    <xf numFmtId="49" fontId="17" fillId="0" borderId="1" xfId="0" applyNumberFormat="1" applyFont="1" applyBorder="1"/>
    <xf numFmtId="166" fontId="19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17" fillId="0" borderId="0" xfId="0" applyFont="1" applyAlignment="1">
      <alignment horizontal="left"/>
    </xf>
    <xf numFmtId="49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/>
    <xf numFmtId="43" fontId="17" fillId="2" borderId="1" xfId="1" applyFont="1" applyFill="1" applyBorder="1" applyAlignment="1">
      <alignment horizontal="center"/>
    </xf>
    <xf numFmtId="164" fontId="17" fillId="0" borderId="0" xfId="1" applyNumberFormat="1" applyFont="1" applyBorder="1"/>
    <xf numFmtId="43" fontId="17" fillId="0" borderId="0" xfId="0" applyNumberFormat="1" applyFont="1"/>
    <xf numFmtId="0" fontId="17" fillId="0" borderId="0" xfId="0" applyFont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4" fontId="17" fillId="0" borderId="0" xfId="0" applyNumberFormat="1" applyFont="1"/>
    <xf numFmtId="0" fontId="17" fillId="0" borderId="0" xfId="0" applyFont="1" applyBorder="1"/>
    <xf numFmtId="0" fontId="17" fillId="0" borderId="1" xfId="0" applyFont="1" applyBorder="1" applyAlignment="1">
      <alignment wrapText="1"/>
    </xf>
    <xf numFmtId="0" fontId="17" fillId="0" borderId="7" xfId="0" applyFont="1" applyBorder="1" applyAlignment="1">
      <alignment vertical="center" wrapText="1"/>
    </xf>
    <xf numFmtId="49" fontId="17" fillId="0" borderId="4" xfId="0" applyNumberFormat="1" applyFont="1" applyBorder="1" applyAlignment="1">
      <alignment vertical="center" wrapText="1"/>
    </xf>
    <xf numFmtId="43" fontId="17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17" fillId="2" borderId="1" xfId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/>
    </xf>
    <xf numFmtId="43" fontId="19" fillId="0" borderId="1" xfId="1" applyFont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/>
    <xf numFmtId="43" fontId="3" fillId="0" borderId="0" xfId="1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1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2" xfId="0" applyFont="1" applyBorder="1" applyAlignment="1">
      <alignment horizontal="left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37" zoomScaleSheetLayoutView="100" workbookViewId="0">
      <selection activeCell="D37" sqref="D37"/>
    </sheetView>
  </sheetViews>
  <sheetFormatPr defaultColWidth="9.140625" defaultRowHeight="13.5" x14ac:dyDescent="0.2"/>
  <cols>
    <col min="1" max="1" width="33.42578125" style="2" customWidth="1"/>
    <col min="2" max="2" width="20.28515625" style="2" customWidth="1"/>
    <col min="3" max="3" width="14.7109375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6.7109375" style="2" customWidth="1"/>
    <col min="9" max="16384" width="9.140625" style="2"/>
  </cols>
  <sheetData>
    <row r="1" spans="1:5" x14ac:dyDescent="0.2">
      <c r="A1" s="81" t="s">
        <v>11</v>
      </c>
      <c r="B1" s="81"/>
      <c r="C1" s="81"/>
      <c r="D1" s="81"/>
      <c r="E1" s="81"/>
    </row>
    <row r="2" spans="1:5" ht="27.75" customHeight="1" x14ac:dyDescent="0.2">
      <c r="A2" s="82" t="s">
        <v>12</v>
      </c>
      <c r="B2" s="83"/>
      <c r="C2" s="83"/>
      <c r="D2" s="83"/>
      <c r="E2" s="83"/>
    </row>
    <row r="3" spans="1:5" ht="14.25" x14ac:dyDescent="0.2">
      <c r="A3" s="84" t="s">
        <v>52</v>
      </c>
      <c r="B3" s="84"/>
      <c r="C3" s="84"/>
      <c r="D3" s="84"/>
      <c r="E3" s="84"/>
    </row>
    <row r="4" spans="1:5" ht="15.75" customHeight="1" x14ac:dyDescent="0.25">
      <c r="A4" s="21" t="s">
        <v>13</v>
      </c>
      <c r="B4" s="22"/>
      <c r="C4" s="22"/>
      <c r="D4" s="25"/>
      <c r="E4" s="26" t="s">
        <v>53</v>
      </c>
    </row>
    <row r="5" spans="1:5" x14ac:dyDescent="0.2">
      <c r="A5" s="36"/>
      <c r="B5" s="3"/>
      <c r="C5" s="3"/>
      <c r="D5" s="3"/>
      <c r="E5" s="3"/>
    </row>
    <row r="6" spans="1:5" ht="10.5" customHeight="1" x14ac:dyDescent="0.2">
      <c r="A6" s="85" t="s">
        <v>0</v>
      </c>
      <c r="B6" s="85"/>
      <c r="C6" s="85"/>
      <c r="D6" s="85"/>
      <c r="E6" s="85"/>
    </row>
    <row r="7" spans="1:5" ht="15" customHeight="1" x14ac:dyDescent="0.2">
      <c r="A7" s="86" t="s">
        <v>23</v>
      </c>
      <c r="B7" s="86"/>
      <c r="C7" s="86"/>
      <c r="D7" s="86"/>
      <c r="E7" s="86"/>
    </row>
    <row r="8" spans="1:5" x14ac:dyDescent="0.2">
      <c r="A8" s="80" t="s">
        <v>1</v>
      </c>
      <c r="B8" s="80"/>
      <c r="C8" s="80"/>
      <c r="D8" s="80"/>
      <c r="E8" s="80"/>
    </row>
    <row r="9" spans="1:5" ht="13.5" customHeight="1" x14ac:dyDescent="0.2">
      <c r="A9" s="85" t="s">
        <v>31</v>
      </c>
      <c r="B9" s="85"/>
      <c r="C9" s="85"/>
      <c r="D9" s="85"/>
      <c r="E9" s="85"/>
    </row>
    <row r="10" spans="1:5" ht="27" customHeight="1" x14ac:dyDescent="0.2">
      <c r="A10" s="88" t="s">
        <v>14</v>
      </c>
      <c r="B10" s="88"/>
      <c r="C10" s="88"/>
      <c r="D10" s="88"/>
      <c r="E10" s="88"/>
    </row>
    <row r="11" spans="1:5" ht="28.5" customHeight="1" x14ac:dyDescent="0.2">
      <c r="A11" s="85" t="s">
        <v>32</v>
      </c>
      <c r="B11" s="85"/>
      <c r="C11" s="85"/>
      <c r="D11" s="85"/>
      <c r="E11" s="85"/>
    </row>
    <row r="12" spans="1:5" ht="17.25" customHeight="1" x14ac:dyDescent="0.2">
      <c r="A12" s="80" t="s">
        <v>15</v>
      </c>
      <c r="B12" s="80"/>
      <c r="C12" s="80"/>
      <c r="D12" s="80"/>
      <c r="E12" s="80"/>
    </row>
    <row r="13" spans="1:5" ht="12.75" customHeight="1" x14ac:dyDescent="0.2">
      <c r="A13" s="85" t="s">
        <v>33</v>
      </c>
      <c r="B13" s="85"/>
      <c r="C13" s="85"/>
      <c r="D13" s="85"/>
      <c r="E13" s="85"/>
    </row>
    <row r="14" spans="1:5" ht="15.75" customHeight="1" x14ac:dyDescent="0.2">
      <c r="A14" s="80" t="s">
        <v>2</v>
      </c>
      <c r="B14" s="80"/>
      <c r="C14" s="80"/>
      <c r="D14" s="80"/>
      <c r="E14" s="80"/>
    </row>
    <row r="15" spans="1:5" ht="16.5" customHeight="1" x14ac:dyDescent="0.2">
      <c r="A15" s="85" t="s">
        <v>49</v>
      </c>
      <c r="B15" s="85"/>
      <c r="C15" s="85"/>
      <c r="D15" s="85"/>
      <c r="E15" s="85"/>
    </row>
    <row r="16" spans="1:5" ht="16.899999999999999" customHeight="1" x14ac:dyDescent="0.2">
      <c r="A16" s="89" t="s">
        <v>37</v>
      </c>
      <c r="B16" s="89"/>
      <c r="C16" s="89"/>
      <c r="D16" s="89"/>
      <c r="E16" s="89"/>
    </row>
    <row r="17" spans="1:7" ht="27.75" customHeight="1" x14ac:dyDescent="0.2">
      <c r="A17" s="85" t="s">
        <v>34</v>
      </c>
      <c r="B17" s="85"/>
      <c r="C17" s="85"/>
      <c r="D17" s="85"/>
      <c r="E17" s="85"/>
    </row>
    <row r="18" spans="1:7" ht="56.25" customHeight="1" x14ac:dyDescent="0.2">
      <c r="A18" s="85" t="s">
        <v>35</v>
      </c>
      <c r="B18" s="85"/>
      <c r="C18" s="85"/>
      <c r="D18" s="85"/>
      <c r="E18" s="85"/>
    </row>
    <row r="19" spans="1:7" ht="27" customHeight="1" x14ac:dyDescent="0.2">
      <c r="A19" s="87" t="s">
        <v>36</v>
      </c>
      <c r="B19" s="87"/>
      <c r="C19" s="87"/>
      <c r="D19" s="87"/>
      <c r="E19" s="87"/>
    </row>
    <row r="20" spans="1:7" x14ac:dyDescent="0.2">
      <c r="A20" s="87"/>
      <c r="B20" s="87"/>
      <c r="C20" s="87"/>
      <c r="D20" s="87"/>
      <c r="E20" s="87"/>
      <c r="F20" s="4">
        <v>4409.2</v>
      </c>
      <c r="G20" s="2">
        <v>3</v>
      </c>
    </row>
    <row r="21" spans="1:7" ht="121.5" x14ac:dyDescent="0.2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19" t="s">
        <v>43</v>
      </c>
      <c r="B22" s="14" t="s">
        <v>42</v>
      </c>
      <c r="C22" s="15" t="s">
        <v>4</v>
      </c>
      <c r="D22" s="15">
        <v>18.309999999999999</v>
      </c>
      <c r="E22" s="6">
        <f>D22*F20*G20</f>
        <v>242197.35599999997</v>
      </c>
      <c r="G22" s="7"/>
    </row>
    <row r="23" spans="1:7" ht="15" x14ac:dyDescent="0.2">
      <c r="A23" s="13" t="s">
        <v>39</v>
      </c>
      <c r="B23" s="14" t="s">
        <v>22</v>
      </c>
      <c r="C23" s="15" t="s">
        <v>4</v>
      </c>
      <c r="D23" s="15">
        <v>6.51</v>
      </c>
      <c r="E23" s="6">
        <f>D23*F20*G20</f>
        <v>86111.675999999992</v>
      </c>
      <c r="G23" s="7"/>
    </row>
    <row r="24" spans="1:7" ht="38.25" x14ac:dyDescent="0.2">
      <c r="A24" s="13" t="s">
        <v>20</v>
      </c>
      <c r="B24" s="14" t="s">
        <v>21</v>
      </c>
      <c r="C24" s="15" t="s">
        <v>4</v>
      </c>
      <c r="D24" s="15">
        <v>0</v>
      </c>
      <c r="E24" s="6">
        <v>0</v>
      </c>
      <c r="G24" s="7"/>
    </row>
    <row r="25" spans="1:7" ht="15" x14ac:dyDescent="0.2">
      <c r="A25" s="13" t="s">
        <v>46</v>
      </c>
      <c r="B25" s="14" t="s">
        <v>54</v>
      </c>
      <c r="C25" s="15" t="s">
        <v>25</v>
      </c>
      <c r="D25" s="5"/>
      <c r="E25" s="6">
        <v>40976.61</v>
      </c>
      <c r="G25" s="7"/>
    </row>
    <row r="26" spans="1:7" ht="15" x14ac:dyDescent="0.2">
      <c r="A26" s="13" t="s">
        <v>47</v>
      </c>
      <c r="B26" s="14" t="s">
        <v>54</v>
      </c>
      <c r="C26" s="15" t="s">
        <v>25</v>
      </c>
      <c r="D26" s="5"/>
      <c r="E26" s="6">
        <v>9554.51</v>
      </c>
      <c r="G26" s="7"/>
    </row>
    <row r="27" spans="1:7" ht="15" x14ac:dyDescent="0.2">
      <c r="A27" s="13" t="s">
        <v>48</v>
      </c>
      <c r="B27" s="14" t="s">
        <v>54</v>
      </c>
      <c r="C27" s="15" t="s">
        <v>25</v>
      </c>
      <c r="D27" s="5"/>
      <c r="E27" s="6">
        <v>11117</v>
      </c>
      <c r="G27" s="7"/>
    </row>
    <row r="28" spans="1:7" ht="15" x14ac:dyDescent="0.2">
      <c r="A28" s="13" t="s">
        <v>45</v>
      </c>
      <c r="B28" s="14" t="s">
        <v>54</v>
      </c>
      <c r="C28" s="15" t="s">
        <v>25</v>
      </c>
      <c r="D28" s="5"/>
      <c r="E28" s="6">
        <v>2043.17</v>
      </c>
      <c r="G28" s="7"/>
    </row>
    <row r="29" spans="1:7" ht="15" x14ac:dyDescent="0.2">
      <c r="A29" s="13" t="s">
        <v>24</v>
      </c>
      <c r="B29" s="14" t="s">
        <v>54</v>
      </c>
      <c r="C29" s="15" t="s">
        <v>25</v>
      </c>
      <c r="D29" s="5"/>
      <c r="E29" s="18">
        <v>21386.639999999999</v>
      </c>
      <c r="G29" s="7"/>
    </row>
    <row r="30" spans="1:7" ht="15" x14ac:dyDescent="0.2">
      <c r="A30" s="27" t="s">
        <v>62</v>
      </c>
      <c r="B30" s="14" t="s">
        <v>54</v>
      </c>
      <c r="C30" s="40" t="s">
        <v>25</v>
      </c>
      <c r="D30" s="28"/>
      <c r="E30" s="18">
        <v>84700</v>
      </c>
      <c r="G30" s="7"/>
    </row>
    <row r="31" spans="1:7" ht="15" x14ac:dyDescent="0.2">
      <c r="A31" s="27" t="s">
        <v>55</v>
      </c>
      <c r="B31" s="14" t="s">
        <v>59</v>
      </c>
      <c r="C31" s="28" t="s">
        <v>61</v>
      </c>
      <c r="D31" s="28">
        <v>3</v>
      </c>
      <c r="E31" s="18">
        <f>D31*333.76</f>
        <v>1001.28</v>
      </c>
      <c r="G31" s="7"/>
    </row>
    <row r="32" spans="1:7" ht="30" x14ac:dyDescent="0.2">
      <c r="A32" s="13" t="s">
        <v>56</v>
      </c>
      <c r="B32" s="14" t="s">
        <v>59</v>
      </c>
      <c r="C32" s="5" t="s">
        <v>61</v>
      </c>
      <c r="D32" s="5">
        <v>40</v>
      </c>
      <c r="E32" s="6">
        <f t="shared" ref="E32:E34" si="0">D32*333.76</f>
        <v>13350.4</v>
      </c>
      <c r="G32" s="7"/>
    </row>
    <row r="33" spans="1:8" ht="30" x14ac:dyDescent="0.2">
      <c r="A33" s="13" t="s">
        <v>57</v>
      </c>
      <c r="B33" s="14" t="s">
        <v>60</v>
      </c>
      <c r="C33" s="5" t="s">
        <v>61</v>
      </c>
      <c r="D33" s="5">
        <v>4</v>
      </c>
      <c r="E33" s="6">
        <f t="shared" si="0"/>
        <v>1335.04</v>
      </c>
      <c r="G33" s="7"/>
    </row>
    <row r="34" spans="1:8" ht="15" x14ac:dyDescent="0.2">
      <c r="A34" s="13" t="s">
        <v>58</v>
      </c>
      <c r="B34" s="14" t="s">
        <v>60</v>
      </c>
      <c r="C34" s="5" t="s">
        <v>61</v>
      </c>
      <c r="D34" s="5">
        <v>14</v>
      </c>
      <c r="E34" s="6">
        <f t="shared" si="0"/>
        <v>4672.6399999999994</v>
      </c>
      <c r="G34" s="7"/>
    </row>
    <row r="35" spans="1:8" ht="15" x14ac:dyDescent="0.25">
      <c r="A35" s="23"/>
      <c r="B35" s="14"/>
      <c r="C35" s="5"/>
      <c r="D35" s="24"/>
      <c r="E35" s="6"/>
      <c r="G35" s="7"/>
    </row>
    <row r="36" spans="1:8" x14ac:dyDescent="0.2">
      <c r="A36" s="30" t="s">
        <v>44</v>
      </c>
      <c r="B36" s="8"/>
      <c r="C36" s="8"/>
      <c r="D36" s="8">
        <f>SUM(D31:D35)</f>
        <v>61</v>
      </c>
      <c r="E36" s="9">
        <f>SUM(E22:E35)</f>
        <v>518446.32199999999</v>
      </c>
    </row>
    <row r="37" spans="1:8" s="12" customFormat="1" ht="16.149999999999999" customHeight="1" x14ac:dyDescent="0.2">
      <c r="A37" s="2"/>
      <c r="B37" s="2"/>
      <c r="C37" s="2"/>
      <c r="D37" s="2"/>
      <c r="E37" s="2"/>
    </row>
    <row r="38" spans="1:8" ht="29.25" customHeight="1" x14ac:dyDescent="0.25">
      <c r="A38" s="92" t="s">
        <v>63</v>
      </c>
      <c r="B38" s="92"/>
      <c r="C38" s="92"/>
      <c r="D38" s="92"/>
      <c r="E38" s="92"/>
    </row>
    <row r="39" spans="1:8" ht="27.75" customHeight="1" x14ac:dyDescent="0.25">
      <c r="A39" s="92" t="s">
        <v>19</v>
      </c>
      <c r="B39" s="92"/>
      <c r="C39" s="92"/>
      <c r="D39" s="92"/>
      <c r="E39" s="92"/>
      <c r="F39" s="1"/>
      <c r="G39" s="1"/>
      <c r="H39" s="10"/>
    </row>
    <row r="40" spans="1:8" ht="13.5" customHeight="1" x14ac:dyDescent="0.25">
      <c r="A40" s="92" t="s">
        <v>18</v>
      </c>
      <c r="B40" s="92"/>
      <c r="C40" s="92"/>
      <c r="D40" s="92"/>
      <c r="E40" s="92"/>
    </row>
    <row r="41" spans="1:8" ht="33" customHeight="1" x14ac:dyDescent="0.25">
      <c r="A41" s="92" t="s">
        <v>27</v>
      </c>
      <c r="B41" s="92"/>
      <c r="C41" s="92"/>
      <c r="D41" s="92"/>
      <c r="E41" s="92"/>
    </row>
    <row r="42" spans="1:8" x14ac:dyDescent="0.2">
      <c r="A42" s="34"/>
      <c r="B42" s="34"/>
      <c r="C42" s="34"/>
      <c r="D42" s="34"/>
      <c r="E42" s="34"/>
    </row>
    <row r="43" spans="1:8" x14ac:dyDescent="0.2">
      <c r="A43" s="34"/>
      <c r="B43" s="34"/>
      <c r="C43" s="34"/>
      <c r="D43" s="34"/>
      <c r="E43" s="34"/>
    </row>
    <row r="44" spans="1:8" x14ac:dyDescent="0.2">
      <c r="A44" s="93" t="s">
        <v>5</v>
      </c>
      <c r="B44" s="93"/>
      <c r="C44" s="93"/>
      <c r="D44" s="93"/>
      <c r="E44" s="93"/>
    </row>
    <row r="45" spans="1:8" x14ac:dyDescent="0.2">
      <c r="A45" s="85" t="s">
        <v>16</v>
      </c>
      <c r="B45" s="85"/>
      <c r="C45" s="85"/>
      <c r="D45" s="85"/>
      <c r="E45" s="85"/>
    </row>
    <row r="46" spans="1:8" x14ac:dyDescent="0.2">
      <c r="A46" s="90" t="s">
        <v>50</v>
      </c>
      <c r="B46" s="90"/>
      <c r="C46" s="90"/>
      <c r="D46" s="90"/>
      <c r="E46" s="11"/>
    </row>
    <row r="47" spans="1:8" x14ac:dyDescent="0.2">
      <c r="B47" s="91" t="s">
        <v>17</v>
      </c>
      <c r="C47" s="91"/>
      <c r="D47" s="91"/>
      <c r="E47" s="35" t="s">
        <v>6</v>
      </c>
    </row>
    <row r="48" spans="1:8" x14ac:dyDescent="0.2">
      <c r="A48" s="36"/>
      <c r="B48" s="36"/>
      <c r="C48" s="36"/>
      <c r="D48" s="36"/>
      <c r="E48" s="36"/>
    </row>
    <row r="49" spans="1:5" x14ac:dyDescent="0.2">
      <c r="A49" s="90" t="s">
        <v>26</v>
      </c>
      <c r="B49" s="90"/>
      <c r="C49" s="90"/>
      <c r="D49" s="90"/>
      <c r="E49" s="11"/>
    </row>
    <row r="50" spans="1:5" x14ac:dyDescent="0.2">
      <c r="B50" s="91" t="s">
        <v>17</v>
      </c>
      <c r="C50" s="91"/>
      <c r="D50" s="91"/>
      <c r="E50" s="35" t="s">
        <v>6</v>
      </c>
    </row>
    <row r="51" spans="1:5" x14ac:dyDescent="0.2">
      <c r="A51" s="29" t="s">
        <v>51</v>
      </c>
    </row>
    <row r="52" spans="1:5" s="16" customFormat="1" ht="15" x14ac:dyDescent="0.25">
      <c r="A52" s="31" t="s">
        <v>28</v>
      </c>
    </row>
    <row r="53" spans="1:5" s="16" customFormat="1" ht="15" x14ac:dyDescent="0.25">
      <c r="A53" s="16" t="s">
        <v>41</v>
      </c>
      <c r="B53" s="32">
        <v>13461.82</v>
      </c>
    </row>
    <row r="54" spans="1:5" s="16" customFormat="1" ht="15" x14ac:dyDescent="0.25">
      <c r="A54" s="16" t="s">
        <v>64</v>
      </c>
      <c r="B54" s="20"/>
    </row>
    <row r="55" spans="1:5" s="16" customFormat="1" ht="15" x14ac:dyDescent="0.25">
      <c r="A55" s="16" t="s">
        <v>29</v>
      </c>
      <c r="B55" s="20">
        <v>433984.71</v>
      </c>
    </row>
    <row r="56" spans="1:5" s="16" customFormat="1" ht="15" x14ac:dyDescent="0.25">
      <c r="A56" s="16" t="s">
        <v>40</v>
      </c>
      <c r="B56" s="20">
        <v>3142.48</v>
      </c>
    </row>
    <row r="57" spans="1:5" s="16" customFormat="1" ht="15" x14ac:dyDescent="0.25">
      <c r="B57" s="20"/>
    </row>
    <row r="58" spans="1:5" s="16" customFormat="1" ht="30" x14ac:dyDescent="0.25">
      <c r="A58" s="17" t="s">
        <v>38</v>
      </c>
      <c r="B58" s="20">
        <f>E36</f>
        <v>518446.32199999999</v>
      </c>
    </row>
    <row r="59" spans="1:5" s="16" customFormat="1" ht="15" x14ac:dyDescent="0.25">
      <c r="A59" s="31" t="s">
        <v>30</v>
      </c>
      <c r="B59" s="33">
        <f>B53+B55+B56+B57-B58</f>
        <v>-67857.311999999976</v>
      </c>
    </row>
    <row r="60" spans="1:5" s="16" customFormat="1" ht="15" x14ac:dyDescent="0.25">
      <c r="B60" s="16" t="s">
        <v>16</v>
      </c>
    </row>
    <row r="62" spans="1:5" x14ac:dyDescent="0.2">
      <c r="B62" s="2">
        <v>13461.82</v>
      </c>
    </row>
  </sheetData>
  <mergeCells count="28">
    <mergeCell ref="A46:D46"/>
    <mergeCell ref="B47:D47"/>
    <mergeCell ref="A49:D49"/>
    <mergeCell ref="B50:D50"/>
    <mergeCell ref="A38:E38"/>
    <mergeCell ref="A39:E39"/>
    <mergeCell ref="A40:E40"/>
    <mergeCell ref="A41:E41"/>
    <mergeCell ref="A44:E44"/>
    <mergeCell ref="A45:E4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37" zoomScaleSheetLayoutView="100" workbookViewId="0">
      <selection activeCell="D40" sqref="D40"/>
    </sheetView>
  </sheetViews>
  <sheetFormatPr defaultColWidth="9.140625" defaultRowHeight="13.5" x14ac:dyDescent="0.2"/>
  <cols>
    <col min="1" max="1" width="33.42578125" style="2" customWidth="1"/>
    <col min="2" max="2" width="20.28515625" style="2" customWidth="1"/>
    <col min="3" max="3" width="14.7109375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6.7109375" style="2" customWidth="1"/>
    <col min="9" max="16384" width="9.140625" style="2"/>
  </cols>
  <sheetData>
    <row r="1" spans="1:5" x14ac:dyDescent="0.2">
      <c r="A1" s="81" t="s">
        <v>11</v>
      </c>
      <c r="B1" s="81"/>
      <c r="C1" s="81"/>
      <c r="D1" s="81"/>
      <c r="E1" s="81"/>
    </row>
    <row r="2" spans="1:5" ht="27.75" customHeight="1" x14ac:dyDescent="0.2">
      <c r="A2" s="82" t="s">
        <v>12</v>
      </c>
      <c r="B2" s="83"/>
      <c r="C2" s="83"/>
      <c r="D2" s="83"/>
      <c r="E2" s="83"/>
    </row>
    <row r="3" spans="1:5" ht="14.25" x14ac:dyDescent="0.2">
      <c r="A3" s="84" t="s">
        <v>66</v>
      </c>
      <c r="B3" s="84"/>
      <c r="C3" s="84"/>
      <c r="D3" s="84"/>
      <c r="E3" s="84"/>
    </row>
    <row r="4" spans="1:5" ht="15.75" customHeight="1" x14ac:dyDescent="0.25">
      <c r="A4" s="21" t="s">
        <v>13</v>
      </c>
      <c r="B4" s="22"/>
      <c r="C4" s="22"/>
      <c r="D4" s="25"/>
      <c r="E4" s="26" t="s">
        <v>67</v>
      </c>
    </row>
    <row r="5" spans="1:5" x14ac:dyDescent="0.2">
      <c r="A5" s="38"/>
      <c r="B5" s="3"/>
      <c r="C5" s="3"/>
      <c r="D5" s="3"/>
      <c r="E5" s="3"/>
    </row>
    <row r="6" spans="1:5" ht="10.5" customHeight="1" x14ac:dyDescent="0.2">
      <c r="A6" s="85" t="s">
        <v>0</v>
      </c>
      <c r="B6" s="85"/>
      <c r="C6" s="85"/>
      <c r="D6" s="85"/>
      <c r="E6" s="85"/>
    </row>
    <row r="7" spans="1:5" ht="15" customHeight="1" x14ac:dyDescent="0.2">
      <c r="A7" s="86" t="s">
        <v>23</v>
      </c>
      <c r="B7" s="86"/>
      <c r="C7" s="86"/>
      <c r="D7" s="86"/>
      <c r="E7" s="86"/>
    </row>
    <row r="8" spans="1:5" x14ac:dyDescent="0.2">
      <c r="A8" s="80" t="s">
        <v>1</v>
      </c>
      <c r="B8" s="80"/>
      <c r="C8" s="80"/>
      <c r="D8" s="80"/>
      <c r="E8" s="80"/>
    </row>
    <row r="9" spans="1:5" ht="13.5" customHeight="1" x14ac:dyDescent="0.2">
      <c r="A9" s="85" t="s">
        <v>31</v>
      </c>
      <c r="B9" s="85"/>
      <c r="C9" s="85"/>
      <c r="D9" s="85"/>
      <c r="E9" s="85"/>
    </row>
    <row r="10" spans="1:5" ht="27" customHeight="1" x14ac:dyDescent="0.2">
      <c r="A10" s="88" t="s">
        <v>14</v>
      </c>
      <c r="B10" s="88"/>
      <c r="C10" s="88"/>
      <c r="D10" s="88"/>
      <c r="E10" s="88"/>
    </row>
    <row r="11" spans="1:5" ht="28.5" customHeight="1" x14ac:dyDescent="0.2">
      <c r="A11" s="85" t="s">
        <v>32</v>
      </c>
      <c r="B11" s="85"/>
      <c r="C11" s="85"/>
      <c r="D11" s="85"/>
      <c r="E11" s="85"/>
    </row>
    <row r="12" spans="1:5" ht="17.25" customHeight="1" x14ac:dyDescent="0.2">
      <c r="A12" s="80" t="s">
        <v>15</v>
      </c>
      <c r="B12" s="80"/>
      <c r="C12" s="80"/>
      <c r="D12" s="80"/>
      <c r="E12" s="80"/>
    </row>
    <row r="13" spans="1:5" ht="12.75" customHeight="1" x14ac:dyDescent="0.2">
      <c r="A13" s="85" t="s">
        <v>33</v>
      </c>
      <c r="B13" s="85"/>
      <c r="C13" s="85"/>
      <c r="D13" s="85"/>
      <c r="E13" s="85"/>
    </row>
    <row r="14" spans="1:5" ht="15.75" customHeight="1" x14ac:dyDescent="0.2">
      <c r="A14" s="80" t="s">
        <v>2</v>
      </c>
      <c r="B14" s="80"/>
      <c r="C14" s="80"/>
      <c r="D14" s="80"/>
      <c r="E14" s="80"/>
    </row>
    <row r="15" spans="1:5" ht="16.5" customHeight="1" x14ac:dyDescent="0.2">
      <c r="A15" s="85" t="s">
        <v>49</v>
      </c>
      <c r="B15" s="85"/>
      <c r="C15" s="85"/>
      <c r="D15" s="85"/>
      <c r="E15" s="85"/>
    </row>
    <row r="16" spans="1:5" ht="16.899999999999999" customHeight="1" x14ac:dyDescent="0.2">
      <c r="A16" s="89" t="s">
        <v>37</v>
      </c>
      <c r="B16" s="89"/>
      <c r="C16" s="89"/>
      <c r="D16" s="89"/>
      <c r="E16" s="89"/>
    </row>
    <row r="17" spans="1:7" ht="27.75" customHeight="1" x14ac:dyDescent="0.2">
      <c r="A17" s="85" t="s">
        <v>34</v>
      </c>
      <c r="B17" s="85"/>
      <c r="C17" s="85"/>
      <c r="D17" s="85"/>
      <c r="E17" s="85"/>
    </row>
    <row r="18" spans="1:7" ht="56.25" customHeight="1" x14ac:dyDescent="0.2">
      <c r="A18" s="85" t="s">
        <v>35</v>
      </c>
      <c r="B18" s="85"/>
      <c r="C18" s="85"/>
      <c r="D18" s="85"/>
      <c r="E18" s="85"/>
    </row>
    <row r="19" spans="1:7" ht="27" customHeight="1" x14ac:dyDescent="0.2">
      <c r="A19" s="87" t="s">
        <v>36</v>
      </c>
      <c r="B19" s="87"/>
      <c r="C19" s="87"/>
      <c r="D19" s="87"/>
      <c r="E19" s="87"/>
    </row>
    <row r="20" spans="1:7" x14ac:dyDescent="0.2">
      <c r="A20" s="87"/>
      <c r="B20" s="87"/>
      <c r="C20" s="87"/>
      <c r="D20" s="87"/>
      <c r="E20" s="87"/>
      <c r="F20" s="4">
        <v>4409.2</v>
      </c>
      <c r="G20" s="2">
        <v>3</v>
      </c>
    </row>
    <row r="21" spans="1:7" ht="121.5" x14ac:dyDescent="0.2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19" t="s">
        <v>43</v>
      </c>
      <c r="B22" s="14" t="s">
        <v>42</v>
      </c>
      <c r="C22" s="15" t="s">
        <v>4</v>
      </c>
      <c r="D22" s="15">
        <v>18.309999999999999</v>
      </c>
      <c r="E22" s="6">
        <f>D22*F20*G20</f>
        <v>242197.35599999997</v>
      </c>
      <c r="G22" s="7"/>
    </row>
    <row r="23" spans="1:7" ht="15" x14ac:dyDescent="0.2">
      <c r="A23" s="13" t="s">
        <v>39</v>
      </c>
      <c r="B23" s="14" t="s">
        <v>22</v>
      </c>
      <c r="C23" s="15" t="s">
        <v>4</v>
      </c>
      <c r="D23" s="15">
        <v>6.51</v>
      </c>
      <c r="E23" s="6">
        <f>D23*F20*G20</f>
        <v>86111.675999999992</v>
      </c>
      <c r="G23" s="7"/>
    </row>
    <row r="24" spans="1:7" ht="38.25" x14ac:dyDescent="0.2">
      <c r="A24" s="13" t="s">
        <v>20</v>
      </c>
      <c r="B24" s="14" t="s">
        <v>21</v>
      </c>
      <c r="C24" s="15" t="s">
        <v>4</v>
      </c>
      <c r="D24" s="15">
        <v>0</v>
      </c>
      <c r="E24" s="6"/>
      <c r="G24" s="7"/>
    </row>
    <row r="25" spans="1:7" ht="15" x14ac:dyDescent="0.2">
      <c r="A25" s="13" t="s">
        <v>46</v>
      </c>
      <c r="B25" s="14" t="s">
        <v>65</v>
      </c>
      <c r="C25" s="15" t="s">
        <v>25</v>
      </c>
      <c r="D25" s="5"/>
      <c r="E25" s="6">
        <v>35670.21</v>
      </c>
      <c r="G25" s="7"/>
    </row>
    <row r="26" spans="1:7" ht="15" x14ac:dyDescent="0.2">
      <c r="A26" s="13" t="s">
        <v>47</v>
      </c>
      <c r="B26" s="14" t="s">
        <v>65</v>
      </c>
      <c r="C26" s="15" t="s">
        <v>25</v>
      </c>
      <c r="D26" s="5"/>
      <c r="E26" s="6">
        <v>16932.509999999998</v>
      </c>
      <c r="G26" s="7"/>
    </row>
    <row r="27" spans="1:7" ht="15" x14ac:dyDescent="0.2">
      <c r="A27" s="13" t="s">
        <v>48</v>
      </c>
      <c r="B27" s="14" t="s">
        <v>65</v>
      </c>
      <c r="C27" s="15" t="s">
        <v>25</v>
      </c>
      <c r="D27" s="5"/>
      <c r="E27" s="6">
        <v>19483.54</v>
      </c>
      <c r="G27" s="7"/>
    </row>
    <row r="28" spans="1:7" ht="15" x14ac:dyDescent="0.2">
      <c r="A28" s="13" t="s">
        <v>45</v>
      </c>
      <c r="B28" s="14" t="s">
        <v>65</v>
      </c>
      <c r="C28" s="15" t="s">
        <v>25</v>
      </c>
      <c r="D28" s="5"/>
      <c r="E28" s="6">
        <v>9295.84</v>
      </c>
      <c r="G28" s="7"/>
    </row>
    <row r="29" spans="1:7" ht="15" x14ac:dyDescent="0.2">
      <c r="A29" s="13" t="s">
        <v>24</v>
      </c>
      <c r="B29" s="14" t="s">
        <v>65</v>
      </c>
      <c r="C29" s="15" t="s">
        <v>25</v>
      </c>
      <c r="D29" s="5"/>
      <c r="E29" s="18">
        <v>12093.2</v>
      </c>
      <c r="G29" s="7"/>
    </row>
    <row r="30" spans="1:7" ht="30" x14ac:dyDescent="0.25">
      <c r="A30" s="98" t="s">
        <v>103</v>
      </c>
      <c r="B30" s="100" t="s">
        <v>112</v>
      </c>
      <c r="C30" s="15" t="s">
        <v>25</v>
      </c>
      <c r="D30" s="44"/>
      <c r="E30" s="18">
        <v>9586</v>
      </c>
      <c r="G30" s="7"/>
    </row>
    <row r="31" spans="1:7" ht="30" x14ac:dyDescent="0.25">
      <c r="A31" s="98" t="s">
        <v>104</v>
      </c>
      <c r="B31" s="100" t="s">
        <v>112</v>
      </c>
      <c r="C31" s="40" t="s">
        <v>76</v>
      </c>
      <c r="D31" s="100">
        <v>5</v>
      </c>
      <c r="E31" s="18">
        <f>D31*333.76</f>
        <v>1668.8</v>
      </c>
      <c r="G31" s="7"/>
    </row>
    <row r="32" spans="1:7" ht="30" x14ac:dyDescent="0.25">
      <c r="A32" s="98" t="s">
        <v>105</v>
      </c>
      <c r="B32" s="100" t="s">
        <v>112</v>
      </c>
      <c r="C32" s="40" t="s">
        <v>76</v>
      </c>
      <c r="D32" s="100">
        <v>1</v>
      </c>
      <c r="E32" s="18">
        <f t="shared" ref="E32:E38" si="0">D32*333.76</f>
        <v>333.76</v>
      </c>
      <c r="G32" s="7"/>
    </row>
    <row r="33" spans="1:8" ht="30" x14ac:dyDescent="0.25">
      <c r="A33" s="98" t="s">
        <v>106</v>
      </c>
      <c r="B33" s="100" t="s">
        <v>112</v>
      </c>
      <c r="C33" s="40" t="s">
        <v>76</v>
      </c>
      <c r="D33" s="100">
        <v>4</v>
      </c>
      <c r="E33" s="18">
        <f t="shared" si="0"/>
        <v>1335.04</v>
      </c>
      <c r="G33" s="7"/>
    </row>
    <row r="34" spans="1:8" ht="30" x14ac:dyDescent="0.25">
      <c r="A34" s="23" t="s">
        <v>107</v>
      </c>
      <c r="B34" s="100" t="s">
        <v>112</v>
      </c>
      <c r="C34" s="40" t="s">
        <v>25</v>
      </c>
      <c r="D34" s="103"/>
      <c r="E34" s="104">
        <v>4702.5600000000004</v>
      </c>
      <c r="G34" s="7"/>
    </row>
    <row r="35" spans="1:8" ht="30" x14ac:dyDescent="0.25">
      <c r="A35" s="99" t="s">
        <v>108</v>
      </c>
      <c r="B35" s="100" t="s">
        <v>113</v>
      </c>
      <c r="C35" s="40" t="s">
        <v>76</v>
      </c>
      <c r="D35" s="102">
        <v>4</v>
      </c>
      <c r="E35" s="18">
        <f t="shared" si="0"/>
        <v>1335.04</v>
      </c>
      <c r="G35" s="7"/>
    </row>
    <row r="36" spans="1:8" ht="20.25" customHeight="1" x14ac:dyDescent="0.25">
      <c r="A36" s="98" t="s">
        <v>109</v>
      </c>
      <c r="B36" s="100" t="s">
        <v>113</v>
      </c>
      <c r="C36" s="40" t="s">
        <v>76</v>
      </c>
      <c r="D36" s="100">
        <v>2</v>
      </c>
      <c r="E36" s="18">
        <f t="shared" si="0"/>
        <v>667.52</v>
      </c>
      <c r="G36" s="7"/>
    </row>
    <row r="37" spans="1:8" ht="15" x14ac:dyDescent="0.25">
      <c r="A37" s="98" t="s">
        <v>110</v>
      </c>
      <c r="B37" s="100" t="s">
        <v>113</v>
      </c>
      <c r="C37" s="40" t="s">
        <v>76</v>
      </c>
      <c r="D37" s="100">
        <v>16.5</v>
      </c>
      <c r="E37" s="18">
        <f t="shared" si="0"/>
        <v>5507.04</v>
      </c>
      <c r="G37" s="7"/>
    </row>
    <row r="38" spans="1:8" ht="30" x14ac:dyDescent="0.25">
      <c r="A38" s="98" t="s">
        <v>111</v>
      </c>
      <c r="B38" s="100" t="s">
        <v>114</v>
      </c>
      <c r="C38" s="40" t="s">
        <v>76</v>
      </c>
      <c r="D38" s="101">
        <v>14</v>
      </c>
      <c r="E38" s="18">
        <f t="shared" si="0"/>
        <v>4672.6399999999994</v>
      </c>
      <c r="G38" s="7"/>
    </row>
    <row r="39" spans="1:8" x14ac:dyDescent="0.2">
      <c r="A39" s="30" t="s">
        <v>44</v>
      </c>
      <c r="B39" s="8"/>
      <c r="C39" s="8"/>
      <c r="D39" s="8">
        <f>SUM(D31:D38)</f>
        <v>46.5</v>
      </c>
      <c r="E39" s="9">
        <f>SUM(E22:E38)</f>
        <v>451592.73199999996</v>
      </c>
    </row>
    <row r="40" spans="1:8" s="12" customFormat="1" ht="16.149999999999999" customHeight="1" x14ac:dyDescent="0.2">
      <c r="A40" s="2"/>
      <c r="B40" s="2"/>
      <c r="C40" s="2"/>
      <c r="D40" s="2"/>
      <c r="E40" s="2"/>
    </row>
    <row r="41" spans="1:8" ht="29.25" customHeight="1" x14ac:dyDescent="0.25">
      <c r="A41" s="92" t="s">
        <v>115</v>
      </c>
      <c r="B41" s="92"/>
      <c r="C41" s="92"/>
      <c r="D41" s="92"/>
      <c r="E41" s="92"/>
    </row>
    <row r="42" spans="1:8" ht="27.75" customHeight="1" x14ac:dyDescent="0.25">
      <c r="A42" s="92" t="s">
        <v>19</v>
      </c>
      <c r="B42" s="92"/>
      <c r="C42" s="92"/>
      <c r="D42" s="92"/>
      <c r="E42" s="92"/>
      <c r="F42" s="1"/>
      <c r="G42" s="1"/>
      <c r="H42" s="10"/>
    </row>
    <row r="43" spans="1:8" ht="13.5" customHeight="1" x14ac:dyDescent="0.25">
      <c r="A43" s="92" t="s">
        <v>18</v>
      </c>
      <c r="B43" s="92"/>
      <c r="C43" s="92"/>
      <c r="D43" s="92"/>
      <c r="E43" s="92"/>
    </row>
    <row r="44" spans="1:8" ht="33" customHeight="1" x14ac:dyDescent="0.25">
      <c r="A44" s="92" t="s">
        <v>27</v>
      </c>
      <c r="B44" s="92"/>
      <c r="C44" s="92"/>
      <c r="D44" s="92"/>
      <c r="E44" s="92"/>
    </row>
    <row r="45" spans="1:8" x14ac:dyDescent="0.2">
      <c r="A45" s="37"/>
      <c r="B45" s="37"/>
      <c r="C45" s="37"/>
      <c r="D45" s="37"/>
      <c r="E45" s="37"/>
    </row>
    <row r="46" spans="1:8" x14ac:dyDescent="0.2">
      <c r="A46" s="37"/>
      <c r="B46" s="37"/>
      <c r="C46" s="37"/>
      <c r="D46" s="37"/>
      <c r="E46" s="37"/>
    </row>
    <row r="47" spans="1:8" x14ac:dyDescent="0.2">
      <c r="A47" s="93" t="s">
        <v>5</v>
      </c>
      <c r="B47" s="93"/>
      <c r="C47" s="93"/>
      <c r="D47" s="93"/>
      <c r="E47" s="93"/>
    </row>
    <row r="48" spans="1:8" x14ac:dyDescent="0.2">
      <c r="A48" s="85" t="s">
        <v>16</v>
      </c>
      <c r="B48" s="85"/>
      <c r="C48" s="85"/>
      <c r="D48" s="85"/>
      <c r="E48" s="85"/>
    </row>
    <row r="49" spans="1:5" x14ac:dyDescent="0.2">
      <c r="A49" s="90" t="s">
        <v>50</v>
      </c>
      <c r="B49" s="90"/>
      <c r="C49" s="90"/>
      <c r="D49" s="90"/>
      <c r="E49" s="11"/>
    </row>
    <row r="50" spans="1:5" x14ac:dyDescent="0.2">
      <c r="B50" s="91" t="s">
        <v>17</v>
      </c>
      <c r="C50" s="91"/>
      <c r="D50" s="91"/>
      <c r="E50" s="39" t="s">
        <v>6</v>
      </c>
    </row>
    <row r="51" spans="1:5" x14ac:dyDescent="0.2">
      <c r="A51" s="38"/>
      <c r="B51" s="38"/>
      <c r="C51" s="38"/>
      <c r="D51" s="38"/>
      <c r="E51" s="38"/>
    </row>
    <row r="52" spans="1:5" x14ac:dyDescent="0.2">
      <c r="A52" s="90" t="s">
        <v>26</v>
      </c>
      <c r="B52" s="90"/>
      <c r="C52" s="90"/>
      <c r="D52" s="90"/>
      <c r="E52" s="11"/>
    </row>
    <row r="53" spans="1:5" x14ac:dyDescent="0.2">
      <c r="B53" s="91" t="s">
        <v>17</v>
      </c>
      <c r="C53" s="91"/>
      <c r="D53" s="91"/>
      <c r="E53" s="39" t="s">
        <v>6</v>
      </c>
    </row>
    <row r="54" spans="1:5" x14ac:dyDescent="0.2">
      <c r="A54" s="29" t="s">
        <v>51</v>
      </c>
    </row>
    <row r="55" spans="1:5" s="16" customFormat="1" ht="15" x14ac:dyDescent="0.25">
      <c r="A55" s="31" t="s">
        <v>28</v>
      </c>
    </row>
    <row r="56" spans="1:5" s="16" customFormat="1" ht="15" x14ac:dyDescent="0.25">
      <c r="A56" s="16" t="s">
        <v>41</v>
      </c>
      <c r="B56" s="32">
        <f>'1кв'!B59</f>
        <v>-67857.311999999976</v>
      </c>
    </row>
    <row r="57" spans="1:5" s="16" customFormat="1" ht="15" x14ac:dyDescent="0.25">
      <c r="A57" s="16" t="s">
        <v>116</v>
      </c>
      <c r="B57" s="20"/>
    </row>
    <row r="58" spans="1:5" s="16" customFormat="1" ht="15" x14ac:dyDescent="0.25">
      <c r="A58" s="16" t="s">
        <v>29</v>
      </c>
      <c r="B58" s="20">
        <v>423935.16</v>
      </c>
    </row>
    <row r="59" spans="1:5" s="16" customFormat="1" ht="15" x14ac:dyDescent="0.25">
      <c r="A59" s="16" t="s">
        <v>40</v>
      </c>
      <c r="B59" s="20">
        <v>4741.22</v>
      </c>
    </row>
    <row r="60" spans="1:5" s="16" customFormat="1" ht="30" x14ac:dyDescent="0.25">
      <c r="A60" s="17" t="s">
        <v>38</v>
      </c>
      <c r="B60" s="20">
        <f>E39</f>
        <v>451592.73199999996</v>
      </c>
    </row>
    <row r="61" spans="1:5" s="16" customFormat="1" ht="15" x14ac:dyDescent="0.25">
      <c r="A61" s="31" t="s">
        <v>30</v>
      </c>
      <c r="B61" s="33">
        <f>B56+B58+B59-B60</f>
        <v>-90773.66399999999</v>
      </c>
    </row>
    <row r="62" spans="1:5" s="16" customFormat="1" ht="15" x14ac:dyDescent="0.25">
      <c r="B62" s="16" t="s">
        <v>16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9:D49"/>
    <mergeCell ref="B50:D50"/>
    <mergeCell ref="A52:D52"/>
    <mergeCell ref="B53:D53"/>
    <mergeCell ref="A41:E41"/>
    <mergeCell ref="A42:E42"/>
    <mergeCell ref="A43:E43"/>
    <mergeCell ref="A44:E44"/>
    <mergeCell ref="A47:E47"/>
    <mergeCell ref="A48:E4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31" zoomScaleSheetLayoutView="100" workbookViewId="0">
      <selection activeCell="C58" sqref="C58"/>
    </sheetView>
  </sheetViews>
  <sheetFormatPr defaultColWidth="9.140625" defaultRowHeight="13.5" x14ac:dyDescent="0.2"/>
  <cols>
    <col min="1" max="1" width="33.42578125" style="2" customWidth="1"/>
    <col min="2" max="2" width="20.28515625" style="2" customWidth="1"/>
    <col min="3" max="3" width="14.7109375" style="2" customWidth="1"/>
    <col min="4" max="4" width="14.42578125" style="2" customWidth="1"/>
    <col min="5" max="5" width="14.140625" style="2" customWidth="1"/>
    <col min="6" max="6" width="9.140625" style="2"/>
    <col min="7" max="7" width="12.140625" style="2" bestFit="1" customWidth="1"/>
    <col min="8" max="8" width="16.7109375" style="2" customWidth="1"/>
    <col min="9" max="16384" width="9.140625" style="2"/>
  </cols>
  <sheetData>
    <row r="1" spans="1:5" x14ac:dyDescent="0.2">
      <c r="A1" s="81" t="s">
        <v>11</v>
      </c>
      <c r="B1" s="81"/>
      <c r="C1" s="81"/>
      <c r="D1" s="81"/>
      <c r="E1" s="81"/>
    </row>
    <row r="2" spans="1:5" ht="27.75" customHeight="1" x14ac:dyDescent="0.2">
      <c r="A2" s="82" t="s">
        <v>12</v>
      </c>
      <c r="B2" s="83"/>
      <c r="C2" s="83"/>
      <c r="D2" s="83"/>
      <c r="E2" s="83"/>
    </row>
    <row r="3" spans="1:5" ht="14.25" x14ac:dyDescent="0.2">
      <c r="A3" s="84" t="s">
        <v>68</v>
      </c>
      <c r="B3" s="84"/>
      <c r="C3" s="84"/>
      <c r="D3" s="84"/>
      <c r="E3" s="84"/>
    </row>
    <row r="4" spans="1:5" ht="15.75" customHeight="1" x14ac:dyDescent="0.25">
      <c r="A4" s="21" t="s">
        <v>13</v>
      </c>
      <c r="B4" s="22"/>
      <c r="C4" s="22"/>
      <c r="D4" s="25"/>
      <c r="E4" s="26" t="s">
        <v>69</v>
      </c>
    </row>
    <row r="5" spans="1:5" x14ac:dyDescent="0.2">
      <c r="A5" s="38"/>
      <c r="B5" s="3"/>
      <c r="C5" s="3"/>
      <c r="D5" s="3"/>
      <c r="E5" s="3"/>
    </row>
    <row r="6" spans="1:5" ht="10.5" customHeight="1" x14ac:dyDescent="0.2">
      <c r="A6" s="85" t="s">
        <v>0</v>
      </c>
      <c r="B6" s="85"/>
      <c r="C6" s="85"/>
      <c r="D6" s="85"/>
      <c r="E6" s="85"/>
    </row>
    <row r="7" spans="1:5" ht="15" customHeight="1" x14ac:dyDescent="0.2">
      <c r="A7" s="86" t="s">
        <v>23</v>
      </c>
      <c r="B7" s="86"/>
      <c r="C7" s="86"/>
      <c r="D7" s="86"/>
      <c r="E7" s="86"/>
    </row>
    <row r="8" spans="1:5" x14ac:dyDescent="0.2">
      <c r="A8" s="80" t="s">
        <v>1</v>
      </c>
      <c r="B8" s="80"/>
      <c r="C8" s="80"/>
      <c r="D8" s="80"/>
      <c r="E8" s="80"/>
    </row>
    <row r="9" spans="1:5" ht="13.5" customHeight="1" x14ac:dyDescent="0.2">
      <c r="A9" s="85" t="s">
        <v>31</v>
      </c>
      <c r="B9" s="85"/>
      <c r="C9" s="85"/>
      <c r="D9" s="85"/>
      <c r="E9" s="85"/>
    </row>
    <row r="10" spans="1:5" ht="27" customHeight="1" x14ac:dyDescent="0.2">
      <c r="A10" s="88" t="s">
        <v>14</v>
      </c>
      <c r="B10" s="88"/>
      <c r="C10" s="88"/>
      <c r="D10" s="88"/>
      <c r="E10" s="88"/>
    </row>
    <row r="11" spans="1:5" ht="28.5" customHeight="1" x14ac:dyDescent="0.2">
      <c r="A11" s="85" t="s">
        <v>32</v>
      </c>
      <c r="B11" s="85"/>
      <c r="C11" s="85"/>
      <c r="D11" s="85"/>
      <c r="E11" s="85"/>
    </row>
    <row r="12" spans="1:5" ht="17.25" customHeight="1" x14ac:dyDescent="0.2">
      <c r="A12" s="80" t="s">
        <v>15</v>
      </c>
      <c r="B12" s="80"/>
      <c r="C12" s="80"/>
      <c r="D12" s="80"/>
      <c r="E12" s="80"/>
    </row>
    <row r="13" spans="1:5" ht="12.75" customHeight="1" x14ac:dyDescent="0.2">
      <c r="A13" s="85" t="s">
        <v>33</v>
      </c>
      <c r="B13" s="85"/>
      <c r="C13" s="85"/>
      <c r="D13" s="85"/>
      <c r="E13" s="85"/>
    </row>
    <row r="14" spans="1:5" ht="15.75" customHeight="1" x14ac:dyDescent="0.2">
      <c r="A14" s="80" t="s">
        <v>2</v>
      </c>
      <c r="B14" s="80"/>
      <c r="C14" s="80"/>
      <c r="D14" s="80"/>
      <c r="E14" s="80"/>
    </row>
    <row r="15" spans="1:5" ht="16.5" customHeight="1" x14ac:dyDescent="0.2">
      <c r="A15" s="85" t="s">
        <v>49</v>
      </c>
      <c r="B15" s="85"/>
      <c r="C15" s="85"/>
      <c r="D15" s="85"/>
      <c r="E15" s="85"/>
    </row>
    <row r="16" spans="1:5" ht="16.899999999999999" customHeight="1" x14ac:dyDescent="0.2">
      <c r="A16" s="89" t="s">
        <v>37</v>
      </c>
      <c r="B16" s="89"/>
      <c r="C16" s="89"/>
      <c r="D16" s="89"/>
      <c r="E16" s="89"/>
    </row>
    <row r="17" spans="1:7" ht="27.75" customHeight="1" x14ac:dyDescent="0.2">
      <c r="A17" s="85" t="s">
        <v>34</v>
      </c>
      <c r="B17" s="85"/>
      <c r="C17" s="85"/>
      <c r="D17" s="85"/>
      <c r="E17" s="85"/>
    </row>
    <row r="18" spans="1:7" ht="56.25" customHeight="1" x14ac:dyDescent="0.2">
      <c r="A18" s="85" t="s">
        <v>35</v>
      </c>
      <c r="B18" s="85"/>
      <c r="C18" s="85"/>
      <c r="D18" s="85"/>
      <c r="E18" s="85"/>
    </row>
    <row r="19" spans="1:7" ht="27" customHeight="1" x14ac:dyDescent="0.2">
      <c r="A19" s="87" t="s">
        <v>36</v>
      </c>
      <c r="B19" s="87"/>
      <c r="C19" s="87"/>
      <c r="D19" s="87"/>
      <c r="E19" s="87"/>
    </row>
    <row r="20" spans="1:7" x14ac:dyDescent="0.2">
      <c r="A20" s="87"/>
      <c r="B20" s="87"/>
      <c r="C20" s="87"/>
      <c r="D20" s="87"/>
      <c r="E20" s="87"/>
      <c r="F20" s="4">
        <v>4409.2</v>
      </c>
      <c r="G20" s="2">
        <v>3</v>
      </c>
    </row>
    <row r="21" spans="1:7" ht="121.5" x14ac:dyDescent="0.2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19" t="s">
        <v>43</v>
      </c>
      <c r="B22" s="14" t="s">
        <v>42</v>
      </c>
      <c r="C22" s="15" t="s">
        <v>4</v>
      </c>
      <c r="D22" s="15">
        <v>19.399999999999999</v>
      </c>
      <c r="E22" s="6">
        <f>D22*F20*G20</f>
        <v>256615.44</v>
      </c>
      <c r="G22" s="7"/>
    </row>
    <row r="23" spans="1:7" ht="15" x14ac:dyDescent="0.2">
      <c r="A23" s="13" t="s">
        <v>39</v>
      </c>
      <c r="B23" s="14" t="s">
        <v>22</v>
      </c>
      <c r="C23" s="15" t="s">
        <v>4</v>
      </c>
      <c r="D23" s="15">
        <v>7.13</v>
      </c>
      <c r="E23" s="6">
        <f>D23*F20*G20</f>
        <v>94312.788</v>
      </c>
      <c r="G23" s="7"/>
    </row>
    <row r="24" spans="1:7" ht="38.25" x14ac:dyDescent="0.2">
      <c r="A24" s="13" t="s">
        <v>20</v>
      </c>
      <c r="B24" s="14" t="s">
        <v>21</v>
      </c>
      <c r="C24" s="15" t="s">
        <v>4</v>
      </c>
      <c r="D24" s="15">
        <v>0</v>
      </c>
      <c r="E24" s="6">
        <f>1726.14*2</f>
        <v>3452.28</v>
      </c>
      <c r="G24" s="7"/>
    </row>
    <row r="25" spans="1:7" ht="15" x14ac:dyDescent="0.2">
      <c r="A25" s="13" t="s">
        <v>46</v>
      </c>
      <c r="B25" s="14" t="s">
        <v>70</v>
      </c>
      <c r="C25" s="15" t="s">
        <v>25</v>
      </c>
      <c r="D25" s="5"/>
      <c r="E25" s="6">
        <v>33480.080000000002</v>
      </c>
      <c r="G25" s="7"/>
    </row>
    <row r="26" spans="1:7" ht="15" x14ac:dyDescent="0.2">
      <c r="A26" s="13" t="s">
        <v>47</v>
      </c>
      <c r="B26" s="14" t="s">
        <v>70</v>
      </c>
      <c r="C26" s="15" t="s">
        <v>25</v>
      </c>
      <c r="D26" s="5"/>
      <c r="E26" s="6">
        <v>12064.96</v>
      </c>
      <c r="G26" s="7"/>
    </row>
    <row r="27" spans="1:7" ht="15" x14ac:dyDescent="0.2">
      <c r="A27" s="13" t="s">
        <v>48</v>
      </c>
      <c r="B27" s="14" t="s">
        <v>70</v>
      </c>
      <c r="C27" s="15" t="s">
        <v>25</v>
      </c>
      <c r="D27" s="5"/>
      <c r="E27" s="6">
        <v>14971.66</v>
      </c>
      <c r="G27" s="7"/>
    </row>
    <row r="28" spans="1:7" ht="15" x14ac:dyDescent="0.2">
      <c r="A28" s="13" t="s">
        <v>45</v>
      </c>
      <c r="B28" s="14" t="s">
        <v>70</v>
      </c>
      <c r="C28" s="15" t="s">
        <v>25</v>
      </c>
      <c r="D28" s="5"/>
      <c r="E28" s="6">
        <v>2461.27</v>
      </c>
      <c r="G28" s="7"/>
    </row>
    <row r="29" spans="1:7" ht="15" x14ac:dyDescent="0.2">
      <c r="A29" s="13" t="s">
        <v>24</v>
      </c>
      <c r="B29" s="14" t="s">
        <v>70</v>
      </c>
      <c r="C29" s="15" t="s">
        <v>25</v>
      </c>
      <c r="D29" s="5"/>
      <c r="E29" s="18">
        <f>3359.99+2048-1345-245+507</f>
        <v>4324.99</v>
      </c>
      <c r="G29" s="7"/>
    </row>
    <row r="30" spans="1:7" ht="30" x14ac:dyDescent="0.25">
      <c r="A30" s="45" t="s">
        <v>71</v>
      </c>
      <c r="B30" s="46" t="s">
        <v>73</v>
      </c>
      <c r="C30" s="40" t="s">
        <v>76</v>
      </c>
      <c r="D30" s="44">
        <v>1.5</v>
      </c>
      <c r="E30" s="18">
        <f>D30*333.76</f>
        <v>500.64</v>
      </c>
      <c r="G30" s="7"/>
    </row>
    <row r="31" spans="1:7" ht="15" x14ac:dyDescent="0.25">
      <c r="A31" s="45" t="s">
        <v>77</v>
      </c>
      <c r="B31" s="46" t="s">
        <v>74</v>
      </c>
      <c r="C31" s="40" t="s">
        <v>76</v>
      </c>
      <c r="D31" s="44">
        <v>3</v>
      </c>
      <c r="E31" s="18">
        <f>D31*333.76</f>
        <v>1001.28</v>
      </c>
      <c r="G31" s="7"/>
    </row>
    <row r="32" spans="1:7" ht="30" x14ac:dyDescent="0.25">
      <c r="A32" s="45" t="s">
        <v>72</v>
      </c>
      <c r="B32" s="46" t="s">
        <v>75</v>
      </c>
      <c r="C32" s="40" t="s">
        <v>25</v>
      </c>
      <c r="D32" s="44"/>
      <c r="E32" s="6">
        <v>6585.6</v>
      </c>
      <c r="G32" s="7"/>
    </row>
    <row r="33" spans="1:8" x14ac:dyDescent="0.2">
      <c r="A33" s="30" t="s">
        <v>44</v>
      </c>
      <c r="B33" s="8"/>
      <c r="C33" s="8"/>
      <c r="D33" s="8"/>
      <c r="E33" s="9">
        <f>SUM(E22:E32)</f>
        <v>429770.98800000007</v>
      </c>
    </row>
    <row r="34" spans="1:8" s="12" customFormat="1" ht="16.149999999999999" customHeight="1" x14ac:dyDescent="0.2">
      <c r="A34" s="2"/>
      <c r="B34" s="2"/>
      <c r="C34" s="2"/>
      <c r="D34" s="2"/>
      <c r="E34" s="2"/>
    </row>
    <row r="35" spans="1:8" ht="29.25" customHeight="1" x14ac:dyDescent="0.25">
      <c r="A35" s="92" t="s">
        <v>117</v>
      </c>
      <c r="B35" s="92"/>
      <c r="C35" s="92"/>
      <c r="D35" s="92"/>
      <c r="E35" s="92"/>
    </row>
    <row r="36" spans="1:8" ht="27.75" customHeight="1" x14ac:dyDescent="0.25">
      <c r="A36" s="92" t="s">
        <v>19</v>
      </c>
      <c r="B36" s="92"/>
      <c r="C36" s="92"/>
      <c r="D36" s="92"/>
      <c r="E36" s="92"/>
      <c r="F36" s="1"/>
      <c r="G36" s="1"/>
      <c r="H36" s="10"/>
    </row>
    <row r="37" spans="1:8" ht="13.5" customHeight="1" x14ac:dyDescent="0.25">
      <c r="A37" s="92" t="s">
        <v>18</v>
      </c>
      <c r="B37" s="92"/>
      <c r="C37" s="92"/>
      <c r="D37" s="92"/>
      <c r="E37" s="92"/>
    </row>
    <row r="38" spans="1:8" ht="33" customHeight="1" x14ac:dyDescent="0.25">
      <c r="A38" s="92" t="s">
        <v>27</v>
      </c>
      <c r="B38" s="92"/>
      <c r="C38" s="92"/>
      <c r="D38" s="92"/>
      <c r="E38" s="92"/>
    </row>
    <row r="39" spans="1:8" x14ac:dyDescent="0.2">
      <c r="A39" s="37"/>
      <c r="B39" s="37"/>
      <c r="C39" s="37"/>
      <c r="D39" s="37"/>
      <c r="E39" s="37"/>
    </row>
    <row r="40" spans="1:8" x14ac:dyDescent="0.2">
      <c r="A40" s="37"/>
      <c r="B40" s="37"/>
      <c r="C40" s="37"/>
      <c r="D40" s="37"/>
      <c r="E40" s="37"/>
    </row>
    <row r="41" spans="1:8" x14ac:dyDescent="0.2">
      <c r="A41" s="93" t="s">
        <v>5</v>
      </c>
      <c r="B41" s="93"/>
      <c r="C41" s="93"/>
      <c r="D41" s="93"/>
      <c r="E41" s="93"/>
    </row>
    <row r="42" spans="1:8" x14ac:dyDescent="0.2">
      <c r="A42" s="85" t="s">
        <v>16</v>
      </c>
      <c r="B42" s="85"/>
      <c r="C42" s="85"/>
      <c r="D42" s="85"/>
      <c r="E42" s="85"/>
    </row>
    <row r="43" spans="1:8" x14ac:dyDescent="0.2">
      <c r="A43" s="90" t="s">
        <v>50</v>
      </c>
      <c r="B43" s="90"/>
      <c r="C43" s="90"/>
      <c r="D43" s="90"/>
      <c r="E43" s="11"/>
    </row>
    <row r="44" spans="1:8" x14ac:dyDescent="0.2">
      <c r="B44" s="91" t="s">
        <v>17</v>
      </c>
      <c r="C44" s="91"/>
      <c r="D44" s="91"/>
      <c r="E44" s="39" t="s">
        <v>6</v>
      </c>
    </row>
    <row r="45" spans="1:8" x14ac:dyDescent="0.2">
      <c r="A45" s="38"/>
      <c r="B45" s="38"/>
      <c r="C45" s="38"/>
      <c r="D45" s="38"/>
      <c r="E45" s="38"/>
    </row>
    <row r="46" spans="1:8" x14ac:dyDescent="0.2">
      <c r="A46" s="90" t="s">
        <v>26</v>
      </c>
      <c r="B46" s="90"/>
      <c r="C46" s="90"/>
      <c r="D46" s="90"/>
      <c r="E46" s="11"/>
    </row>
    <row r="47" spans="1:8" x14ac:dyDescent="0.2">
      <c r="B47" s="91" t="s">
        <v>17</v>
      </c>
      <c r="C47" s="91"/>
      <c r="D47" s="91"/>
      <c r="E47" s="39" t="s">
        <v>6</v>
      </c>
    </row>
    <row r="48" spans="1:8" x14ac:dyDescent="0.2">
      <c r="A48" s="29" t="s">
        <v>51</v>
      </c>
    </row>
    <row r="49" spans="1:2" s="16" customFormat="1" ht="15" x14ac:dyDescent="0.25">
      <c r="A49" s="31" t="s">
        <v>28</v>
      </c>
    </row>
    <row r="50" spans="1:2" s="16" customFormat="1" ht="15" x14ac:dyDescent="0.25">
      <c r="A50" s="16" t="s">
        <v>41</v>
      </c>
      <c r="B50" s="32">
        <f>'2кв'!B61</f>
        <v>-90773.66399999999</v>
      </c>
    </row>
    <row r="51" spans="1:2" s="16" customFormat="1" ht="15" x14ac:dyDescent="0.25">
      <c r="A51" s="16" t="s">
        <v>78</v>
      </c>
      <c r="B51" s="20"/>
    </row>
    <row r="52" spans="1:2" s="16" customFormat="1" ht="15" x14ac:dyDescent="0.25">
      <c r="A52" s="16" t="s">
        <v>29</v>
      </c>
      <c r="B52" s="20">
        <f>473447.06-172.34</f>
        <v>473274.72</v>
      </c>
    </row>
    <row r="53" spans="1:2" s="16" customFormat="1" ht="15" x14ac:dyDescent="0.25">
      <c r="A53" s="16" t="s">
        <v>40</v>
      </c>
      <c r="B53" s="20">
        <v>3399.29</v>
      </c>
    </row>
    <row r="54" spans="1:2" s="16" customFormat="1" ht="30" x14ac:dyDescent="0.25">
      <c r="A54" s="17" t="s">
        <v>38</v>
      </c>
      <c r="B54" s="20">
        <f>E33</f>
        <v>429770.98800000007</v>
      </c>
    </row>
    <row r="55" spans="1:2" s="16" customFormat="1" ht="15" x14ac:dyDescent="0.25">
      <c r="A55" s="31" t="s">
        <v>30</v>
      </c>
      <c r="B55" s="33">
        <f>B50+B52+B53-B54</f>
        <v>-43870.642000000109</v>
      </c>
    </row>
    <row r="56" spans="1:2" s="16" customFormat="1" ht="15" x14ac:dyDescent="0.25">
      <c r="B56" s="16" t="s">
        <v>16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3:D43"/>
    <mergeCell ref="B44:D44"/>
    <mergeCell ref="A46:D46"/>
    <mergeCell ref="B47:D47"/>
    <mergeCell ref="A35:E35"/>
    <mergeCell ref="A36:E36"/>
    <mergeCell ref="A37:E37"/>
    <mergeCell ref="A38:E38"/>
    <mergeCell ref="A41:E41"/>
    <mergeCell ref="A42:E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topLeftCell="A36" zoomScaleSheetLayoutView="100" workbookViewId="0">
      <selection activeCell="E32" sqref="E32"/>
    </sheetView>
  </sheetViews>
  <sheetFormatPr defaultColWidth="9.140625" defaultRowHeight="13.5" x14ac:dyDescent="0.2"/>
  <cols>
    <col min="1" max="1" width="33.42578125" style="2" customWidth="1"/>
    <col min="2" max="2" width="20.28515625" style="2" customWidth="1"/>
    <col min="3" max="3" width="14.7109375" style="2" customWidth="1"/>
    <col min="4" max="4" width="14.42578125" style="2" customWidth="1"/>
    <col min="5" max="5" width="14.140625" style="2" customWidth="1"/>
    <col min="6" max="7" width="12.140625" style="2" bestFit="1" customWidth="1"/>
    <col min="8" max="8" width="16.7109375" style="2" customWidth="1"/>
    <col min="9" max="16384" width="9.140625" style="2"/>
  </cols>
  <sheetData>
    <row r="1" spans="1:5" x14ac:dyDescent="0.2">
      <c r="A1" s="81" t="s">
        <v>11</v>
      </c>
      <c r="B1" s="81"/>
      <c r="C1" s="81"/>
      <c r="D1" s="81"/>
      <c r="E1" s="81"/>
    </row>
    <row r="2" spans="1:5" ht="27.75" customHeight="1" x14ac:dyDescent="0.2">
      <c r="A2" s="82" t="s">
        <v>12</v>
      </c>
      <c r="B2" s="83"/>
      <c r="C2" s="83"/>
      <c r="D2" s="83"/>
      <c r="E2" s="83"/>
    </row>
    <row r="3" spans="1:5" ht="14.25" x14ac:dyDescent="0.2">
      <c r="A3" s="84" t="s">
        <v>79</v>
      </c>
      <c r="B3" s="84"/>
      <c r="C3" s="84"/>
      <c r="D3" s="84"/>
      <c r="E3" s="84"/>
    </row>
    <row r="4" spans="1:5" ht="15.75" customHeight="1" x14ac:dyDescent="0.25">
      <c r="A4" s="21" t="s">
        <v>13</v>
      </c>
      <c r="B4" s="22"/>
      <c r="C4" s="22"/>
      <c r="D4" s="16"/>
      <c r="E4" s="47">
        <v>46022</v>
      </c>
    </row>
    <row r="5" spans="1:5" x14ac:dyDescent="0.2">
      <c r="A5" s="42"/>
      <c r="B5" s="3"/>
      <c r="C5" s="3"/>
      <c r="D5" s="3"/>
      <c r="E5" s="3"/>
    </row>
    <row r="6" spans="1:5" ht="10.5" customHeight="1" x14ac:dyDescent="0.2">
      <c r="A6" s="85" t="s">
        <v>0</v>
      </c>
      <c r="B6" s="85"/>
      <c r="C6" s="85"/>
      <c r="D6" s="85"/>
      <c r="E6" s="85"/>
    </row>
    <row r="7" spans="1:5" ht="15" customHeight="1" x14ac:dyDescent="0.2">
      <c r="A7" s="86" t="s">
        <v>23</v>
      </c>
      <c r="B7" s="86"/>
      <c r="C7" s="86"/>
      <c r="D7" s="86"/>
      <c r="E7" s="86"/>
    </row>
    <row r="8" spans="1:5" x14ac:dyDescent="0.2">
      <c r="A8" s="80" t="s">
        <v>1</v>
      </c>
      <c r="B8" s="80"/>
      <c r="C8" s="80"/>
      <c r="D8" s="80"/>
      <c r="E8" s="80"/>
    </row>
    <row r="9" spans="1:5" ht="13.5" customHeight="1" x14ac:dyDescent="0.2">
      <c r="A9" s="85" t="s">
        <v>31</v>
      </c>
      <c r="B9" s="85"/>
      <c r="C9" s="85"/>
      <c r="D9" s="85"/>
      <c r="E9" s="85"/>
    </row>
    <row r="10" spans="1:5" ht="27" customHeight="1" x14ac:dyDescent="0.2">
      <c r="A10" s="88" t="s">
        <v>14</v>
      </c>
      <c r="B10" s="88"/>
      <c r="C10" s="88"/>
      <c r="D10" s="88"/>
      <c r="E10" s="88"/>
    </row>
    <row r="11" spans="1:5" ht="28.5" customHeight="1" x14ac:dyDescent="0.2">
      <c r="A11" s="85" t="s">
        <v>32</v>
      </c>
      <c r="B11" s="85"/>
      <c r="C11" s="85"/>
      <c r="D11" s="85"/>
      <c r="E11" s="85"/>
    </row>
    <row r="12" spans="1:5" ht="17.25" customHeight="1" x14ac:dyDescent="0.2">
      <c r="A12" s="80" t="s">
        <v>15</v>
      </c>
      <c r="B12" s="80"/>
      <c r="C12" s="80"/>
      <c r="D12" s="80"/>
      <c r="E12" s="80"/>
    </row>
    <row r="13" spans="1:5" ht="12.75" customHeight="1" x14ac:dyDescent="0.2">
      <c r="A13" s="85" t="s">
        <v>33</v>
      </c>
      <c r="B13" s="85"/>
      <c r="C13" s="85"/>
      <c r="D13" s="85"/>
      <c r="E13" s="85"/>
    </row>
    <row r="14" spans="1:5" ht="15.75" customHeight="1" x14ac:dyDescent="0.2">
      <c r="A14" s="80" t="s">
        <v>2</v>
      </c>
      <c r="B14" s="80"/>
      <c r="C14" s="80"/>
      <c r="D14" s="80"/>
      <c r="E14" s="80"/>
    </row>
    <row r="15" spans="1:5" ht="16.5" customHeight="1" x14ac:dyDescent="0.2">
      <c r="A15" s="85" t="s">
        <v>49</v>
      </c>
      <c r="B15" s="85"/>
      <c r="C15" s="85"/>
      <c r="D15" s="85"/>
      <c r="E15" s="85"/>
    </row>
    <row r="16" spans="1:5" ht="16.899999999999999" customHeight="1" x14ac:dyDescent="0.2">
      <c r="A16" s="89" t="s">
        <v>37</v>
      </c>
      <c r="B16" s="89"/>
      <c r="C16" s="89"/>
      <c r="D16" s="89"/>
      <c r="E16" s="89"/>
    </row>
    <row r="17" spans="1:7" ht="27.75" customHeight="1" x14ac:dyDescent="0.2">
      <c r="A17" s="85" t="s">
        <v>34</v>
      </c>
      <c r="B17" s="85"/>
      <c r="C17" s="85"/>
      <c r="D17" s="85"/>
      <c r="E17" s="85"/>
    </row>
    <row r="18" spans="1:7" ht="56.25" customHeight="1" x14ac:dyDescent="0.2">
      <c r="A18" s="85" t="s">
        <v>35</v>
      </c>
      <c r="B18" s="85"/>
      <c r="C18" s="85"/>
      <c r="D18" s="85"/>
      <c r="E18" s="85"/>
    </row>
    <row r="19" spans="1:7" ht="27" customHeight="1" x14ac:dyDescent="0.2">
      <c r="A19" s="87" t="s">
        <v>36</v>
      </c>
      <c r="B19" s="87"/>
      <c r="C19" s="87"/>
      <c r="D19" s="87"/>
      <c r="E19" s="87"/>
    </row>
    <row r="20" spans="1:7" x14ac:dyDescent="0.2">
      <c r="A20" s="87"/>
      <c r="B20" s="87"/>
      <c r="C20" s="87"/>
      <c r="D20" s="87"/>
      <c r="E20" s="87"/>
      <c r="F20" s="4">
        <v>4409.2</v>
      </c>
      <c r="G20" s="2">
        <v>3</v>
      </c>
    </row>
    <row r="21" spans="1:7" ht="121.5" x14ac:dyDescent="0.2">
      <c r="A21" s="5" t="s">
        <v>7</v>
      </c>
      <c r="B21" s="5" t="s">
        <v>10</v>
      </c>
      <c r="C21" s="5" t="s">
        <v>3</v>
      </c>
      <c r="D21" s="5" t="s">
        <v>9</v>
      </c>
      <c r="E21" s="5" t="s">
        <v>8</v>
      </c>
    </row>
    <row r="22" spans="1:7" ht="38.25" x14ac:dyDescent="0.25">
      <c r="A22" s="19" t="s">
        <v>43</v>
      </c>
      <c r="B22" s="14" t="s">
        <v>42</v>
      </c>
      <c r="C22" s="15" t="s">
        <v>4</v>
      </c>
      <c r="D22" s="15">
        <v>19.399999999999999</v>
      </c>
      <c r="E22" s="6">
        <f>D22*F20*G20</f>
        <v>256615.44</v>
      </c>
      <c r="G22" s="7"/>
    </row>
    <row r="23" spans="1:7" ht="15" x14ac:dyDescent="0.2">
      <c r="A23" s="13" t="s">
        <v>39</v>
      </c>
      <c r="B23" s="14" t="s">
        <v>22</v>
      </c>
      <c r="C23" s="15" t="s">
        <v>4</v>
      </c>
      <c r="D23" s="15">
        <v>7.13</v>
      </c>
      <c r="E23" s="6">
        <f>D23*F20*G20</f>
        <v>94312.788</v>
      </c>
      <c r="G23" s="7"/>
    </row>
    <row r="24" spans="1:7" ht="38.25" x14ac:dyDescent="0.2">
      <c r="A24" s="13" t="s">
        <v>20</v>
      </c>
      <c r="B24" s="14" t="s">
        <v>21</v>
      </c>
      <c r="C24" s="15" t="s">
        <v>4</v>
      </c>
      <c r="D24" s="15"/>
      <c r="E24" s="6">
        <v>6639</v>
      </c>
      <c r="G24" s="7"/>
    </row>
    <row r="25" spans="1:7" ht="15" x14ac:dyDescent="0.2">
      <c r="A25" s="13" t="s">
        <v>46</v>
      </c>
      <c r="B25" s="14" t="s">
        <v>80</v>
      </c>
      <c r="C25" s="15" t="s">
        <v>25</v>
      </c>
      <c r="D25" s="5"/>
      <c r="E25" s="6">
        <f>3050.63+13083.7*2</f>
        <v>29218.030000000002</v>
      </c>
      <c r="G25" s="7"/>
    </row>
    <row r="26" spans="1:7" ht="15" x14ac:dyDescent="0.2">
      <c r="A26" s="13" t="s">
        <v>47</v>
      </c>
      <c r="B26" s="14" t="s">
        <v>80</v>
      </c>
      <c r="C26" s="15" t="s">
        <v>25</v>
      </c>
      <c r="D26" s="5"/>
      <c r="E26" s="6">
        <f>3220.48+3303.36+3824.32</f>
        <v>10348.16</v>
      </c>
      <c r="G26" s="7"/>
    </row>
    <row r="27" spans="1:7" ht="15" x14ac:dyDescent="0.2">
      <c r="A27" s="13" t="s">
        <v>48</v>
      </c>
      <c r="B27" s="14" t="s">
        <v>80</v>
      </c>
      <c r="C27" s="15" t="s">
        <v>25</v>
      </c>
      <c r="D27" s="5"/>
      <c r="E27" s="6">
        <f>1371.59+5900.35+4730.53</f>
        <v>12002.470000000001</v>
      </c>
      <c r="G27" s="7"/>
    </row>
    <row r="28" spans="1:7" ht="15" x14ac:dyDescent="0.2">
      <c r="A28" s="13" t="s">
        <v>45</v>
      </c>
      <c r="B28" s="14" t="s">
        <v>80</v>
      </c>
      <c r="C28" s="15" t="s">
        <v>25</v>
      </c>
      <c r="D28" s="5"/>
      <c r="E28" s="6">
        <f>1606.25+2476.86+574.39</f>
        <v>4657.5</v>
      </c>
      <c r="F28" s="7"/>
      <c r="G28" s="7"/>
    </row>
    <row r="29" spans="1:7" ht="15" x14ac:dyDescent="0.2">
      <c r="A29" s="13" t="s">
        <v>24</v>
      </c>
      <c r="B29" s="14" t="s">
        <v>80</v>
      </c>
      <c r="C29" s="15" t="s">
        <v>25</v>
      </c>
      <c r="D29" s="5"/>
      <c r="E29" s="18">
        <f>629+3755.51+3025.25</f>
        <v>7409.76</v>
      </c>
      <c r="G29" s="7"/>
    </row>
    <row r="30" spans="1:7" ht="30" x14ac:dyDescent="0.25">
      <c r="A30" s="98" t="s">
        <v>120</v>
      </c>
      <c r="B30" s="100" t="s">
        <v>119</v>
      </c>
      <c r="C30" s="40" t="s">
        <v>25</v>
      </c>
      <c r="D30" s="44"/>
      <c r="E30" s="18">
        <v>76639.23</v>
      </c>
      <c r="G30" s="7"/>
    </row>
    <row r="31" spans="1:7" ht="30" x14ac:dyDescent="0.25">
      <c r="A31" s="98" t="s">
        <v>118</v>
      </c>
      <c r="B31" s="100" t="s">
        <v>119</v>
      </c>
      <c r="C31" s="40" t="s">
        <v>76</v>
      </c>
      <c r="D31" s="100">
        <v>22</v>
      </c>
      <c r="E31" s="18">
        <f>D31*333.76</f>
        <v>7342.7199999999993</v>
      </c>
      <c r="G31" s="7"/>
    </row>
    <row r="32" spans="1:7" x14ac:dyDescent="0.2">
      <c r="A32" s="30" t="s">
        <v>44</v>
      </c>
      <c r="B32" s="8"/>
      <c r="C32" s="8"/>
      <c r="D32" s="8"/>
      <c r="E32" s="9">
        <f>SUM(E22:E31)</f>
        <v>505185.098</v>
      </c>
    </row>
    <row r="33" spans="1:8" s="12" customFormat="1" ht="16.149999999999999" customHeight="1" x14ac:dyDescent="0.2">
      <c r="A33" s="2"/>
      <c r="B33" s="2"/>
      <c r="C33" s="2"/>
      <c r="D33" s="2"/>
      <c r="E33" s="2"/>
    </row>
    <row r="34" spans="1:8" ht="29.25" customHeight="1" x14ac:dyDescent="0.25">
      <c r="A34" s="92" t="s">
        <v>121</v>
      </c>
      <c r="B34" s="92"/>
      <c r="C34" s="92"/>
      <c r="D34" s="92"/>
      <c r="E34" s="92"/>
    </row>
    <row r="35" spans="1:8" ht="27.75" customHeight="1" x14ac:dyDescent="0.25">
      <c r="A35" s="92" t="s">
        <v>19</v>
      </c>
      <c r="B35" s="92"/>
      <c r="C35" s="92"/>
      <c r="D35" s="92"/>
      <c r="E35" s="92"/>
      <c r="F35" s="1"/>
      <c r="G35" s="1"/>
      <c r="H35" s="10"/>
    </row>
    <row r="36" spans="1:8" ht="13.5" customHeight="1" x14ac:dyDescent="0.25">
      <c r="A36" s="92" t="s">
        <v>18</v>
      </c>
      <c r="B36" s="92"/>
      <c r="C36" s="92"/>
      <c r="D36" s="92"/>
      <c r="E36" s="92"/>
    </row>
    <row r="37" spans="1:8" ht="33" customHeight="1" x14ac:dyDescent="0.25">
      <c r="A37" s="92" t="s">
        <v>27</v>
      </c>
      <c r="B37" s="92"/>
      <c r="C37" s="92"/>
      <c r="D37" s="92"/>
      <c r="E37" s="92"/>
    </row>
    <row r="38" spans="1:8" x14ac:dyDescent="0.2">
      <c r="A38" s="41"/>
      <c r="B38" s="41"/>
      <c r="C38" s="41"/>
      <c r="D38" s="41"/>
      <c r="E38" s="41"/>
    </row>
    <row r="39" spans="1:8" x14ac:dyDescent="0.2">
      <c r="A39" s="41"/>
      <c r="B39" s="41"/>
      <c r="C39" s="41"/>
      <c r="D39" s="41"/>
      <c r="E39" s="41"/>
    </row>
    <row r="40" spans="1:8" x14ac:dyDescent="0.2">
      <c r="A40" s="93" t="s">
        <v>5</v>
      </c>
      <c r="B40" s="93"/>
      <c r="C40" s="93"/>
      <c r="D40" s="93"/>
      <c r="E40" s="93"/>
    </row>
    <row r="41" spans="1:8" x14ac:dyDescent="0.2">
      <c r="A41" s="85" t="s">
        <v>16</v>
      </c>
      <c r="B41" s="85"/>
      <c r="C41" s="85"/>
      <c r="D41" s="85"/>
      <c r="E41" s="85"/>
    </row>
    <row r="42" spans="1:8" x14ac:dyDescent="0.2">
      <c r="A42" s="90" t="s">
        <v>50</v>
      </c>
      <c r="B42" s="90"/>
      <c r="C42" s="90"/>
      <c r="D42" s="90"/>
      <c r="E42" s="11"/>
    </row>
    <row r="43" spans="1:8" x14ac:dyDescent="0.2">
      <c r="B43" s="91" t="s">
        <v>17</v>
      </c>
      <c r="C43" s="91"/>
      <c r="D43" s="91"/>
      <c r="E43" s="43" t="s">
        <v>6</v>
      </c>
    </row>
    <row r="44" spans="1:8" x14ac:dyDescent="0.2">
      <c r="A44" s="42"/>
      <c r="B44" s="42"/>
      <c r="C44" s="42"/>
      <c r="D44" s="42"/>
      <c r="E44" s="42"/>
    </row>
    <row r="45" spans="1:8" x14ac:dyDescent="0.2">
      <c r="A45" s="90" t="s">
        <v>26</v>
      </c>
      <c r="B45" s="90"/>
      <c r="C45" s="90"/>
      <c r="D45" s="90"/>
      <c r="E45" s="11"/>
    </row>
    <row r="46" spans="1:8" x14ac:dyDescent="0.2">
      <c r="B46" s="91" t="s">
        <v>17</v>
      </c>
      <c r="C46" s="91"/>
      <c r="D46" s="91"/>
      <c r="E46" s="43" t="s">
        <v>6</v>
      </c>
    </row>
    <row r="47" spans="1:8" x14ac:dyDescent="0.2">
      <c r="A47" s="29" t="s">
        <v>51</v>
      </c>
    </row>
    <row r="48" spans="1:8" s="16" customFormat="1" ht="15" x14ac:dyDescent="0.25">
      <c r="A48" s="31" t="s">
        <v>28</v>
      </c>
    </row>
    <row r="49" spans="1:2" s="16" customFormat="1" ht="15" x14ac:dyDescent="0.25">
      <c r="A49" s="16" t="s">
        <v>41</v>
      </c>
      <c r="B49" s="32">
        <f>'3кв'!B55</f>
        <v>-43870.642000000109</v>
      </c>
    </row>
    <row r="50" spans="1:2" s="16" customFormat="1" ht="15" x14ac:dyDescent="0.25">
      <c r="A50" s="16" t="s">
        <v>122</v>
      </c>
      <c r="B50" s="20"/>
    </row>
    <row r="51" spans="1:2" s="16" customFormat="1" ht="15" x14ac:dyDescent="0.25">
      <c r="A51" s="16" t="s">
        <v>29</v>
      </c>
      <c r="B51" s="20">
        <f>466424.06-735.86</f>
        <v>465688.2</v>
      </c>
    </row>
    <row r="52" spans="1:2" s="16" customFormat="1" ht="15" x14ac:dyDescent="0.25">
      <c r="A52" s="16" t="s">
        <v>40</v>
      </c>
      <c r="B52" s="20">
        <v>1705.23</v>
      </c>
    </row>
    <row r="53" spans="1:2" s="16" customFormat="1" ht="30" x14ac:dyDescent="0.25">
      <c r="A53" s="17" t="s">
        <v>38</v>
      </c>
      <c r="B53" s="20">
        <f>E32</f>
        <v>505185.098</v>
      </c>
    </row>
    <row r="54" spans="1:2" s="16" customFormat="1" ht="15" x14ac:dyDescent="0.25">
      <c r="A54" s="31" t="s">
        <v>30</v>
      </c>
      <c r="B54" s="33">
        <f>B49+B51+B52-B53</f>
        <v>-81662.310000000114</v>
      </c>
    </row>
    <row r="55" spans="1:2" s="16" customFormat="1" ht="15" x14ac:dyDescent="0.25">
      <c r="B55" s="16" t="s">
        <v>16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2:D42"/>
    <mergeCell ref="B43:D43"/>
    <mergeCell ref="A45:D45"/>
    <mergeCell ref="B46:D46"/>
    <mergeCell ref="A34:E34"/>
    <mergeCell ref="A35:E35"/>
    <mergeCell ref="A36:E36"/>
    <mergeCell ref="A37:E37"/>
    <mergeCell ref="A40:E40"/>
    <mergeCell ref="A41:E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topLeftCell="A28" zoomScaleSheetLayoutView="100" workbookViewId="0">
      <selection activeCell="D24" sqref="D24"/>
    </sheetView>
  </sheetViews>
  <sheetFormatPr defaultRowHeight="15.75" x14ac:dyDescent="0.25"/>
  <cols>
    <col min="1" max="1" width="10.42578125" style="49" bestFit="1" customWidth="1"/>
    <col min="2" max="2" width="69.42578125" style="49" customWidth="1"/>
    <col min="3" max="3" width="16.140625" style="49" customWidth="1"/>
    <col min="4" max="4" width="15.7109375" style="49" customWidth="1"/>
    <col min="5" max="5" width="14.7109375" style="49" customWidth="1"/>
    <col min="6" max="6" width="12.42578125" style="49" customWidth="1"/>
    <col min="7" max="7" width="12" style="49" customWidth="1"/>
    <col min="8" max="8" width="13.5703125" style="49" customWidth="1"/>
    <col min="9" max="16384" width="9.140625" style="49"/>
  </cols>
  <sheetData>
    <row r="1" spans="1:5" x14ac:dyDescent="0.25">
      <c r="A1" s="95" t="s">
        <v>81</v>
      </c>
      <c r="B1" s="95"/>
      <c r="C1" s="95"/>
      <c r="D1" s="48"/>
    </row>
    <row r="2" spans="1:5" x14ac:dyDescent="0.25">
      <c r="A2" s="96" t="s">
        <v>82</v>
      </c>
      <c r="B2" s="96"/>
      <c r="C2" s="96"/>
      <c r="D2" s="50"/>
    </row>
    <row r="3" spans="1:5" x14ac:dyDescent="0.25">
      <c r="A3" s="96" t="s">
        <v>102</v>
      </c>
      <c r="B3" s="96"/>
      <c r="C3" s="96"/>
      <c r="D3" s="50"/>
    </row>
    <row r="4" spans="1:5" x14ac:dyDescent="0.25">
      <c r="A4" s="95" t="s">
        <v>83</v>
      </c>
      <c r="B4" s="95"/>
      <c r="C4" s="95"/>
      <c r="D4" s="48"/>
    </row>
    <row r="5" spans="1:5" x14ac:dyDescent="0.25">
      <c r="A5" s="97"/>
      <c r="B5" s="97"/>
      <c r="C5" s="97"/>
    </row>
    <row r="6" spans="1:5" x14ac:dyDescent="0.25">
      <c r="A6" s="50"/>
      <c r="B6" s="51" t="s">
        <v>84</v>
      </c>
      <c r="C6" s="52">
        <f>'1кв'!B53</f>
        <v>13461.82</v>
      </c>
      <c r="D6" s="53"/>
    </row>
    <row r="7" spans="1:5" x14ac:dyDescent="0.25">
      <c r="A7" s="54" t="s">
        <v>85</v>
      </c>
      <c r="B7" s="51" t="s">
        <v>123</v>
      </c>
      <c r="C7" s="52"/>
      <c r="D7" s="53"/>
    </row>
    <row r="8" spans="1:5" x14ac:dyDescent="0.25">
      <c r="A8" s="50"/>
      <c r="B8" s="55" t="s">
        <v>86</v>
      </c>
      <c r="C8" s="52"/>
      <c r="D8" s="53"/>
    </row>
    <row r="9" spans="1:5" x14ac:dyDescent="0.25">
      <c r="A9" s="50"/>
      <c r="B9" s="56" t="s">
        <v>87</v>
      </c>
      <c r="C9" s="52"/>
      <c r="D9" s="53"/>
    </row>
    <row r="10" spans="1:5" x14ac:dyDescent="0.25">
      <c r="A10" s="50"/>
      <c r="B10" s="56" t="s">
        <v>134</v>
      </c>
      <c r="C10" s="52"/>
      <c r="D10" s="53"/>
    </row>
    <row r="11" spans="1:5" x14ac:dyDescent="0.25">
      <c r="A11" s="50"/>
      <c r="B11" s="56" t="s">
        <v>88</v>
      </c>
      <c r="C11" s="52"/>
      <c r="D11" s="53"/>
    </row>
    <row r="12" spans="1:5" x14ac:dyDescent="0.25">
      <c r="A12" s="50"/>
      <c r="B12" s="56" t="s">
        <v>89</v>
      </c>
      <c r="C12" s="52"/>
      <c r="D12" s="53"/>
    </row>
    <row r="13" spans="1:5" x14ac:dyDescent="0.25">
      <c r="B13" s="57" t="s">
        <v>90</v>
      </c>
      <c r="C13" s="58">
        <f>'1кв'!B55+'2кв'!B58+'3кв'!B52+'4кв'!B51</f>
        <v>1796882.7899999998</v>
      </c>
      <c r="D13" s="59"/>
      <c r="E13" s="60"/>
    </row>
    <row r="14" spans="1:5" x14ac:dyDescent="0.25">
      <c r="B14" s="57" t="s">
        <v>91</v>
      </c>
      <c r="C14" s="58">
        <f>'1кв'!B56+'2кв'!B59+'3кв'!B53+'4кв'!B52</f>
        <v>12988.220000000001</v>
      </c>
      <c r="D14" s="59"/>
    </row>
    <row r="15" spans="1:5" x14ac:dyDescent="0.25">
      <c r="A15" s="61"/>
      <c r="B15" s="57" t="s">
        <v>92</v>
      </c>
      <c r="C15" s="62">
        <f>SUM(C13:C14)</f>
        <v>1809871.0099999998</v>
      </c>
      <c r="D15" s="53"/>
    </row>
    <row r="16" spans="1:5" x14ac:dyDescent="0.25">
      <c r="B16" s="94"/>
      <c r="C16" s="94"/>
      <c r="D16" s="63"/>
    </row>
    <row r="17" spans="1:7" ht="17.25" customHeight="1" x14ac:dyDescent="0.25">
      <c r="A17" s="64" t="s">
        <v>93</v>
      </c>
      <c r="B17" s="65" t="s">
        <v>94</v>
      </c>
      <c r="C17" s="58">
        <f>'1кв'!E22+'2кв'!E22+'3кв'!E22+'4кв'!E22</f>
        <v>997625.59199999995</v>
      </c>
      <c r="D17" s="63"/>
    </row>
    <row r="18" spans="1:7" x14ac:dyDescent="0.25">
      <c r="A18" s="64"/>
      <c r="B18" s="66" t="s">
        <v>39</v>
      </c>
      <c r="C18" s="58">
        <f>'1кв'!E23+'2кв'!E23+'3кв'!E23+'4кв'!E23</f>
        <v>360848.92800000001</v>
      </c>
      <c r="D18" s="63"/>
    </row>
    <row r="19" spans="1:7" ht="15" customHeight="1" x14ac:dyDescent="0.25">
      <c r="A19" s="64"/>
      <c r="B19" s="13" t="s">
        <v>20</v>
      </c>
      <c r="C19" s="58">
        <f>'1кв'!E24+'2кв'!E24+'3кв'!E24+'4кв'!E24</f>
        <v>10091.280000000001</v>
      </c>
      <c r="D19" s="63"/>
    </row>
    <row r="20" spans="1:7" x14ac:dyDescent="0.25">
      <c r="A20" s="64"/>
      <c r="B20" s="56" t="s">
        <v>46</v>
      </c>
      <c r="C20" s="58">
        <f>'1кв'!E25+'2кв'!E25+'3кв'!E25+'4кв'!E25</f>
        <v>139344.93000000002</v>
      </c>
      <c r="D20" s="63"/>
    </row>
    <row r="21" spans="1:7" x14ac:dyDescent="0.25">
      <c r="A21" s="64"/>
      <c r="B21" s="56" t="s">
        <v>47</v>
      </c>
      <c r="C21" s="58">
        <f>'1кв'!E26+'2кв'!E26+'3кв'!E26+'4кв'!E26</f>
        <v>48900.14</v>
      </c>
      <c r="D21" s="63"/>
    </row>
    <row r="22" spans="1:7" x14ac:dyDescent="0.25">
      <c r="A22" s="64"/>
      <c r="B22" s="56" t="s">
        <v>48</v>
      </c>
      <c r="C22" s="58">
        <f>'1кв'!E27+'2кв'!E27+'3кв'!E27+'4кв'!E27</f>
        <v>57574.67</v>
      </c>
      <c r="D22" s="63"/>
    </row>
    <row r="23" spans="1:7" x14ac:dyDescent="0.25">
      <c r="A23" s="64"/>
      <c r="B23" s="56" t="s">
        <v>45</v>
      </c>
      <c r="C23" s="58">
        <f>'1кв'!E28+'2кв'!E28+'3кв'!E28+'4кв'!E28</f>
        <v>18457.78</v>
      </c>
      <c r="D23" s="63"/>
    </row>
    <row r="24" spans="1:7" x14ac:dyDescent="0.25">
      <c r="B24" s="56" t="s">
        <v>24</v>
      </c>
      <c r="C24" s="58">
        <f>'1кв'!E29+'2кв'!E29+'3кв'!E29+'4кв'!E29</f>
        <v>45214.59</v>
      </c>
      <c r="D24" s="63"/>
      <c r="E24" s="60"/>
    </row>
    <row r="25" spans="1:7" x14ac:dyDescent="0.25">
      <c r="A25" s="64"/>
      <c r="B25" s="67" t="s">
        <v>124</v>
      </c>
      <c r="C25" s="68">
        <f>134*333.76</f>
        <v>44723.839999999997</v>
      </c>
      <c r="D25" s="63"/>
    </row>
    <row r="26" spans="1:7" x14ac:dyDescent="0.25">
      <c r="A26" s="64"/>
      <c r="B26" s="55" t="s">
        <v>95</v>
      </c>
      <c r="C26" s="68">
        <f>SUM(C28:C32)</f>
        <v>182213.39</v>
      </c>
      <c r="D26" s="63"/>
    </row>
    <row r="27" spans="1:7" x14ac:dyDescent="0.25">
      <c r="A27" s="64"/>
      <c r="B27" s="55" t="s">
        <v>86</v>
      </c>
      <c r="C27" s="68"/>
      <c r="D27" s="63"/>
      <c r="G27" s="60"/>
    </row>
    <row r="28" spans="1:7" x14ac:dyDescent="0.25">
      <c r="A28" s="64"/>
      <c r="B28" s="69" t="s">
        <v>129</v>
      </c>
      <c r="C28" s="70">
        <f>'3кв'!E32</f>
        <v>6585.6</v>
      </c>
      <c r="D28" s="63"/>
    </row>
    <row r="29" spans="1:7" x14ac:dyDescent="0.25">
      <c r="A29" s="64"/>
      <c r="B29" s="27" t="s">
        <v>125</v>
      </c>
      <c r="C29" s="70">
        <f>'1кв'!E30</f>
        <v>84700</v>
      </c>
      <c r="D29" s="63"/>
    </row>
    <row r="30" spans="1:7" x14ac:dyDescent="0.25">
      <c r="A30" s="64"/>
      <c r="B30" s="98" t="s">
        <v>126</v>
      </c>
      <c r="C30" s="70">
        <f>'4кв'!E30</f>
        <v>76639.23</v>
      </c>
      <c r="D30" s="63"/>
    </row>
    <row r="31" spans="1:7" x14ac:dyDescent="0.25">
      <c r="A31" s="64"/>
      <c r="B31" s="98" t="s">
        <v>127</v>
      </c>
      <c r="C31" s="70">
        <f>'2кв'!E30</f>
        <v>9586</v>
      </c>
      <c r="D31" s="63"/>
    </row>
    <row r="32" spans="1:7" x14ac:dyDescent="0.25">
      <c r="A32" s="64"/>
      <c r="B32" s="23" t="s">
        <v>128</v>
      </c>
      <c r="C32" s="70">
        <f>'2кв'!E34</f>
        <v>4702.5600000000004</v>
      </c>
      <c r="D32" s="63"/>
    </row>
    <row r="33" spans="1:5" x14ac:dyDescent="0.25">
      <c r="B33" s="71" t="s">
        <v>96</v>
      </c>
      <c r="C33" s="72">
        <f>SUM(C17:C26)</f>
        <v>1904995.1400000001</v>
      </c>
      <c r="D33" s="63"/>
      <c r="E33" s="60"/>
    </row>
    <row r="34" spans="1:5" x14ac:dyDescent="0.25">
      <c r="B34" s="71" t="s">
        <v>101</v>
      </c>
      <c r="C34" s="73">
        <f>C6+C15-C33</f>
        <v>-81662.310000000289</v>
      </c>
      <c r="D34" s="63"/>
    </row>
    <row r="35" spans="1:5" x14ac:dyDescent="0.25">
      <c r="B35" s="54"/>
      <c r="C35" s="54"/>
      <c r="D35" s="63"/>
    </row>
    <row r="36" spans="1:5" s="16" customFormat="1" x14ac:dyDescent="0.25">
      <c r="A36" s="49"/>
      <c r="B36" s="105" t="s">
        <v>97</v>
      </c>
      <c r="C36" s="74"/>
      <c r="D36" s="75"/>
    </row>
    <row r="37" spans="1:5" s="16" customFormat="1" x14ac:dyDescent="0.25">
      <c r="A37" s="49"/>
      <c r="B37" s="105" t="s">
        <v>98</v>
      </c>
      <c r="C37" s="76">
        <v>199856.25</v>
      </c>
      <c r="D37" s="75"/>
    </row>
    <row r="38" spans="1:5" s="16" customFormat="1" x14ac:dyDescent="0.25">
      <c r="A38" s="49"/>
      <c r="B38" s="106" t="s">
        <v>130</v>
      </c>
      <c r="C38" s="77">
        <v>259406.55</v>
      </c>
      <c r="D38" s="75"/>
    </row>
    <row r="39" spans="1:5" s="16" customFormat="1" x14ac:dyDescent="0.25">
      <c r="A39" s="49"/>
      <c r="B39" s="105" t="s">
        <v>99</v>
      </c>
      <c r="C39" s="78">
        <f>C38-C37</f>
        <v>59550.299999999988</v>
      </c>
      <c r="D39" s="75"/>
    </row>
    <row r="40" spans="1:5" s="16" customFormat="1" x14ac:dyDescent="0.25">
      <c r="A40" s="49"/>
      <c r="B40" s="54"/>
      <c r="C40" s="79"/>
      <c r="D40" s="75"/>
    </row>
    <row r="41" spans="1:5" s="16" customFormat="1" x14ac:dyDescent="0.25">
      <c r="A41" s="49" t="s">
        <v>100</v>
      </c>
      <c r="B41" s="54" t="s">
        <v>131</v>
      </c>
      <c r="C41" s="79"/>
      <c r="D41" s="75"/>
    </row>
    <row r="42" spans="1:5" s="16" customFormat="1" x14ac:dyDescent="0.25">
      <c r="A42" s="49"/>
      <c r="B42" s="54" t="s">
        <v>132</v>
      </c>
      <c r="C42" s="79"/>
      <c r="D42" s="75"/>
    </row>
    <row r="43" spans="1:5" s="16" customFormat="1" x14ac:dyDescent="0.25">
      <c r="A43" s="49"/>
      <c r="B43" s="54" t="s">
        <v>133</v>
      </c>
      <c r="C43" s="79"/>
      <c r="D43" s="75"/>
    </row>
    <row r="44" spans="1:5" s="16" customFormat="1" x14ac:dyDescent="0.25">
      <c r="A44" s="49"/>
      <c r="B44" s="106"/>
      <c r="C44" s="79"/>
      <c r="D44" s="75"/>
    </row>
    <row r="45" spans="1:5" x14ac:dyDescent="0.25">
      <c r="B45" s="54"/>
      <c r="C45" s="54"/>
      <c r="D45" s="63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2026-02-26T14:05:46Z</dcterms:modified>
</cp:coreProperties>
</file>