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815" yWindow="1815" windowWidth="28800" windowHeight="15345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'1кв'!$A$1:$E$53</definedName>
    <definedName name="_xlnm.Print_Area" localSheetId="1">'2кв'!$A$1:$E$50</definedName>
    <definedName name="_xlnm.Print_Area" localSheetId="2">'3кв'!$A$1:$E$50</definedName>
    <definedName name="_xlnm.Print_Area" localSheetId="3">'4кв'!$A$1:$E$50</definedName>
    <definedName name="_xlnm.Print_Area" localSheetId="4">отчет!$A$1:$C$39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33" l="1"/>
  <c r="C22" i="33"/>
  <c r="C25" i="33"/>
  <c r="C23" i="33" s="1"/>
  <c r="B48" i="32"/>
  <c r="E31" i="32"/>
  <c r="E27" i="32"/>
  <c r="E25" i="32"/>
  <c r="E24" i="32"/>
  <c r="E26" i="32"/>
  <c r="E30" i="32"/>
  <c r="E28" i="32"/>
  <c r="C21" i="33" l="1"/>
  <c r="C20" i="33"/>
  <c r="C19" i="33"/>
  <c r="C18" i="33"/>
  <c r="C17" i="33"/>
  <c r="C16" i="33"/>
  <c r="C15" i="33"/>
  <c r="C12" i="33"/>
  <c r="C6" i="33"/>
  <c r="C13" i="33" l="1"/>
  <c r="C27" i="33" l="1"/>
  <c r="C28" i="33" s="1"/>
  <c r="B46" i="32" l="1"/>
  <c r="E22" i="32"/>
  <c r="E21" i="32"/>
  <c r="B49" i="32" s="1"/>
  <c r="B50" i="32" l="1"/>
  <c r="E31" i="31"/>
  <c r="B48" i="31"/>
  <c r="E28" i="31"/>
  <c r="B48" i="30"/>
  <c r="E31" i="30"/>
  <c r="E29" i="30"/>
  <c r="E30" i="30"/>
  <c r="E28" i="30"/>
  <c r="E21" i="30"/>
  <c r="E21" i="31"/>
  <c r="D31" i="31"/>
  <c r="E22" i="31"/>
  <c r="E22" i="30"/>
  <c r="B49" i="31" l="1"/>
  <c r="B49" i="30"/>
  <c r="E29" i="29"/>
  <c r="E30" i="29"/>
  <c r="E31" i="29"/>
  <c r="E32" i="29"/>
  <c r="E28" i="29"/>
  <c r="E27" i="29"/>
  <c r="D34" i="29" l="1"/>
  <c r="E22" i="29" l="1"/>
  <c r="E21" i="29"/>
  <c r="E34" i="29" s="1"/>
  <c r="B52" i="29" l="1"/>
  <c r="B53" i="29" s="1"/>
  <c r="B46" i="30" s="1"/>
  <c r="B50" i="30" s="1"/>
  <c r="B46" i="31" s="1"/>
  <c r="B50" i="31" s="1"/>
</calcChain>
</file>

<file path=xl/sharedStrings.xml><?xml version="1.0" encoding="utf-8"?>
<sst xmlns="http://schemas.openxmlformats.org/spreadsheetml/2006/main" count="334" uniqueCount="119">
  <si>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</si>
  <si>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</si>
  <si>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</si>
  <si>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</si>
  <si>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</si>
  <si>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</si>
  <si>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</si>
  <si>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</si>
  <si>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</si>
  <si>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</si>
  <si>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</si>
  <si>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</si>
  <si>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</si>
  <si>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</si>
  <si>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</si>
  <si>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</si>
  <si>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</si>
  <si>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</si>
  <si>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</si>
  <si>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</si>
  <si>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</si>
  <si>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</si>
  <si>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</si>
  <si>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</si>
  <si>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</si>
  <si>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</si>
  <si>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</si>
  <si>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</si>
  <si>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</si>
  <si>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</si>
  <si>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</si>
  <si>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</si>
  <si>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Остаток на начало  квартала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</si>
  <si>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</si>
  <si>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</si>
  <si>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</si>
  <si>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t>холодная вода на СОИ</t>
  </si>
  <si>
    <t>электроэнергия на СОИ</t>
  </si>
  <si>
    <t>водоотведение на СОИ</t>
  </si>
  <si>
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</t>
  </si>
  <si>
    <t>г. Россошь, пл.Октябрьская, д.74а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</si>
  <si>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№74</t>
    </r>
    <r>
      <rPr>
        <sz val="11"/>
        <color theme="1"/>
        <rFont val="Times New Roman"/>
        <family val="1"/>
        <charset val="204"/>
      </rPr>
      <t xml:space="preserve">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пл.Октябрьская,74а</t>
    </r>
  </si>
  <si>
    <t>Дезинсекция, дератизация</t>
  </si>
  <si>
    <t>1 квартал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</si>
  <si>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№62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    от 22.05.2022</t>
    </r>
  </si>
  <si>
    <r>
      <t>именуемый в дальнейшем "Заказчик", в лице</t>
    </r>
    <r>
      <rPr>
        <b/>
        <sz val="11"/>
        <color theme="1"/>
        <rFont val="Times New Roman"/>
        <family val="1"/>
        <charset val="204"/>
      </rPr>
      <t xml:space="preserve"> Замурий Любови Васильевны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</si>
  <si>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Замурий Л.В.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</si>
  <si>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</si>
  <si>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</si>
  <si>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квартир = 3693,1 м2</t>
  </si>
  <si>
    <t>31.03.2025 г.</t>
  </si>
  <si>
    <t>Замена замка входа в подвал (кв.62)</t>
  </si>
  <si>
    <t>Заделка примыкания мастикой (кв.24)</t>
  </si>
  <si>
    <t>Замена личинки входа в подвал (кв.18)</t>
  </si>
  <si>
    <t>Установка трубы на вентканале (кв.15)</t>
  </si>
  <si>
    <t>Частичный ремонт мягкой кровли (кв.24)</t>
  </si>
  <si>
    <t>январь</t>
  </si>
  <si>
    <t>февраль</t>
  </si>
  <si>
    <t>март</t>
  </si>
  <si>
    <t>ч/ч</t>
  </si>
  <si>
    <t xml:space="preserve">           2. Всего за период с "01" 01  2025 г. по "31" 03 2025 г. выполнено работ (оказано услуг) на общую сумму триста тридцать пять тысяч восемьсот двадцать один рубль 81 копейка.</t>
  </si>
  <si>
    <t>Предъявлено населению 382236,02</t>
  </si>
  <si>
    <t>за 1 квартал 2025 года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</si>
  <si>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</si>
  <si>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</si>
  <si>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</si>
  <si>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</si>
  <si>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</si>
  <si>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</si>
  <si>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полов и заделка отверстий после замены КНС (кв.62)</t>
  </si>
  <si>
    <t>Замена стояка КНС (кв.69,75,72)</t>
  </si>
  <si>
    <t>Замена ручки на входной двери подъезда (кв.42)</t>
  </si>
  <si>
    <t>май</t>
  </si>
  <si>
    <t>июнь</t>
  </si>
  <si>
    <t>ч/час</t>
  </si>
  <si>
    <t xml:space="preserve">           2. Всего за период с "01" 04  2025 г. по "30" 06 2025 г. выполнено работ (оказано услуг) на общую сумму триста тридцать восемь тысяч восемьдесят пять рублей 43 копейки</t>
  </si>
  <si>
    <t>Предъявлено населению 390236,6</t>
  </si>
  <si>
    <t>частичный ремонт мягкой кровли (кв 62)</t>
  </si>
  <si>
    <t>сентябрь</t>
  </si>
  <si>
    <t xml:space="preserve">           2. Всего за период с "01" 07  2025 г. по "30" 09 2025 г. выполнено работ (оказано услуг) на общую сумму триста сорок шесть тыяч восемьсот девяноьл четыре рубля 89 копеек</t>
  </si>
  <si>
    <t>Предъявлено населению 431214,6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</si>
  <si>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</si>
  <si>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</si>
  <si>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</si>
  <si>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</si>
  <si>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пл.   Октябрьская, д. 74а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</si>
  <si>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</si>
  <si>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</si>
  <si>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</si>
  <si>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</si>
  <si>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</si>
  <si>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</si>
  <si>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</si>
  <si>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</si>
  <si>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</si>
  <si>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</si>
  <si>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</si>
  <si>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</si>
  <si>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</si>
  <si>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</si>
  <si>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Остаток средств на 01.01.2026</t>
  </si>
  <si>
    <t>НА ЛИЦЕВОМ СЧЕТЕ  ЗА  период  с 01.01.2025 г. по 31.12.2025 г.</t>
  </si>
  <si>
    <t>Частичный ремонт мягкой кровли (кв 63)</t>
  </si>
  <si>
    <t>Утепление входной двери (смета)</t>
  </si>
  <si>
    <t>Крепление парапета на кровле</t>
  </si>
  <si>
    <t>октябрь</t>
  </si>
  <si>
    <t>ноябрь</t>
  </si>
  <si>
    <t>декабрь</t>
  </si>
  <si>
    <t xml:space="preserve">           2. Всего за период с "01" 10  2025 г. по "31" 12  2025 г.выполнено работ (оказано услуг) на общую сумму триста пятьдесят семь тысяч сороквосемь рублей 13 копеек</t>
  </si>
  <si>
    <t>Предъявлено населению 425228,44</t>
  </si>
  <si>
    <t>Начислено всего 1 628677,23</t>
  </si>
  <si>
    <t>* холодная вода на СОИ - 34004,92</t>
  </si>
  <si>
    <t>* водоотведение на СОИ- 44950,6</t>
  </si>
  <si>
    <t>* электроэнергия на СОИ- 15902,47</t>
  </si>
  <si>
    <t>Непредвиденные работы 174 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</si>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</sst>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2" borderId="0" xfId="0" applyFont="1" applyFill="1"/>
    <xf numFmtId="0" fontId="4" fillId="0" borderId="4" xfId="0" applyFont="1" applyBorder="1" applyAlignment="1">
      <alignment horizontal="center" vertical="center" wrapText="1"/>
    </xf>
    <xf numFmtId="0" fontId="1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43" fontId="20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1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9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/>
    </xf>
    <xf numFmtId="164" fontId="4" fillId="0" borderId="0" xfId="0" applyNumberFormat="1" applyFont="1"/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5" zoomScaleSheetLayoutView="100" workbookViewId="0">
      <selection activeCell="A4" sqref="A4"/>
    </sheetView>
  </sheetViews>
  <sheetFormatPr defaultColWidth="9.140625" defaultRowHeight="15" x14ac:dyDescent="0.25"/>
  <cols>
    <col min="1" max="1" width="33.5703125" style="2" customWidth="1"/>
    <col min="2" max="2" width="18.710937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40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62</v>
      </c>
      <c r="B3" s="86"/>
      <c r="C3" s="86"/>
      <c r="D3" s="86"/>
      <c r="E3" s="86"/>
    </row>
    <row r="4" spans="1:5" s="1" customFormat="1" ht="15.75" x14ac:dyDescent="0.25">
      <c r="A4" s="25" t="s">
        <v>13</v>
      </c>
      <c r="B4" s="26"/>
      <c r="C4" s="26"/>
      <c r="D4" s="30"/>
      <c r="E4" s="31" t="s">
        <v>50</v>
      </c>
    </row>
    <row r="5" spans="1:5" ht="27.75" customHeight="1" x14ac:dyDescent="0.25">
      <c r="A5" s="87" t="s">
        <v>0</v>
      </c>
      <c r="B5" s="87"/>
      <c r="C5" s="87"/>
      <c r="D5" s="87"/>
      <c r="E5" s="87"/>
    </row>
    <row r="6" spans="1:5" x14ac:dyDescent="0.25">
      <c r="A6" s="88" t="s">
        <v>40</v>
      </c>
      <c r="B6" s="88"/>
      <c r="C6" s="88"/>
      <c r="D6" s="88"/>
      <c r="E6" s="88"/>
    </row>
    <row r="7" spans="1:5" x14ac:dyDescent="0.25">
      <c r="A7" s="81" t="s">
        <v>1</v>
      </c>
      <c r="B7" s="81"/>
      <c r="C7" s="81"/>
      <c r="D7" s="81"/>
      <c r="E7" s="81"/>
    </row>
    <row r="8" spans="1:5" x14ac:dyDescent="0.25">
      <c r="A8" s="89" t="s">
        <v>45</v>
      </c>
      <c r="B8" s="89"/>
      <c r="C8" s="89"/>
      <c r="D8" s="89"/>
      <c r="E8" s="89"/>
    </row>
    <row r="9" spans="1:5" ht="32.25" customHeight="1" x14ac:dyDescent="0.25">
      <c r="A9" s="90" t="s">
        <v>14</v>
      </c>
      <c r="B9" s="91"/>
      <c r="C9" s="91"/>
      <c r="D9" s="91"/>
      <c r="E9" s="91"/>
    </row>
    <row r="10" spans="1:5" ht="26.45" customHeight="1" x14ac:dyDescent="0.25">
      <c r="A10" s="87" t="s">
        <v>44</v>
      </c>
      <c r="B10" s="87"/>
      <c r="C10" s="87"/>
      <c r="D10" s="87"/>
      <c r="E10" s="87"/>
    </row>
    <row r="11" spans="1:5" ht="18.75" customHeight="1" x14ac:dyDescent="0.25">
      <c r="A11" s="81" t="s">
        <v>15</v>
      </c>
      <c r="B11" s="82"/>
      <c r="C11" s="82"/>
      <c r="D11" s="82"/>
      <c r="E11" s="82"/>
    </row>
    <row r="12" spans="1:5" x14ac:dyDescent="0.25">
      <c r="A12" s="87" t="s">
        <v>22</v>
      </c>
      <c r="B12" s="87"/>
      <c r="C12" s="87"/>
      <c r="D12" s="87"/>
      <c r="E12" s="87"/>
    </row>
    <row r="13" spans="1:5" ht="17.25" customHeight="1" x14ac:dyDescent="0.25">
      <c r="A13" s="81" t="s">
        <v>2</v>
      </c>
      <c r="B13" s="82"/>
      <c r="C13" s="82"/>
      <c r="D13" s="82"/>
      <c r="E13" s="82"/>
    </row>
    <row r="14" spans="1:5" x14ac:dyDescent="0.25">
      <c r="A14" s="87" t="s">
        <v>47</v>
      </c>
      <c r="B14" s="87"/>
      <c r="C14" s="87"/>
      <c r="D14" s="87"/>
      <c r="E14" s="87"/>
    </row>
    <row r="15" spans="1:5" ht="15.75" customHeight="1" x14ac:dyDescent="0.25">
      <c r="A15" s="81" t="s">
        <v>16</v>
      </c>
      <c r="B15" s="82"/>
      <c r="C15" s="82"/>
      <c r="D15" s="82"/>
      <c r="E15" s="82"/>
    </row>
    <row r="16" spans="1:5" ht="29.25" customHeight="1" x14ac:dyDescent="0.25">
      <c r="A16" s="87" t="s">
        <v>17</v>
      </c>
      <c r="B16" s="87"/>
      <c r="C16" s="87"/>
      <c r="D16" s="87"/>
      <c r="E16" s="87"/>
    </row>
    <row r="17" spans="1:7" ht="55.9" customHeight="1" x14ac:dyDescent="0.25">
      <c r="A17" s="87" t="s">
        <v>39</v>
      </c>
      <c r="B17" s="87"/>
      <c r="C17" s="87"/>
      <c r="D17" s="87"/>
      <c r="E17" s="87"/>
    </row>
    <row r="18" spans="1:7" ht="29.45" customHeight="1" x14ac:dyDescent="0.25">
      <c r="A18" s="93" t="s">
        <v>41</v>
      </c>
      <c r="B18" s="93"/>
      <c r="C18" s="93"/>
      <c r="D18" s="93"/>
      <c r="E18" s="93"/>
    </row>
    <row r="19" spans="1:7" x14ac:dyDescent="0.25">
      <c r="A19" s="93"/>
      <c r="B19" s="93"/>
      <c r="C19" s="93"/>
      <c r="D19" s="93"/>
      <c r="E19" s="93"/>
      <c r="F19" s="2">
        <v>3693.1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35</v>
      </c>
      <c r="B21" s="8" t="s">
        <v>33</v>
      </c>
      <c r="C21" s="3" t="s">
        <v>4</v>
      </c>
      <c r="D21" s="3">
        <v>19.510000000000002</v>
      </c>
      <c r="E21" s="7">
        <f>D21*F19*G19</f>
        <v>216157.14300000004</v>
      </c>
    </row>
    <row r="22" spans="1:7" x14ac:dyDescent="0.25">
      <c r="A22" s="6" t="s">
        <v>34</v>
      </c>
      <c r="B22" s="8" t="s">
        <v>23</v>
      </c>
      <c r="C22" s="3" t="s">
        <v>4</v>
      </c>
      <c r="D22" s="3">
        <v>6.51</v>
      </c>
      <c r="E22" s="7">
        <f>D22*F19*G19</f>
        <v>72126.242999999988</v>
      </c>
    </row>
    <row r="23" spans="1:7" x14ac:dyDescent="0.25">
      <c r="A23" s="6" t="s">
        <v>42</v>
      </c>
      <c r="B23" s="8" t="s">
        <v>43</v>
      </c>
      <c r="C23" s="3" t="s">
        <v>26</v>
      </c>
      <c r="D23" s="3"/>
      <c r="E23" s="7">
        <v>0</v>
      </c>
    </row>
    <row r="24" spans="1:7" x14ac:dyDescent="0.25">
      <c r="A24" s="6" t="s">
        <v>38</v>
      </c>
      <c r="B24" s="8" t="s">
        <v>43</v>
      </c>
      <c r="C24" s="3" t="s">
        <v>26</v>
      </c>
      <c r="D24" s="3"/>
      <c r="E24" s="27">
        <v>7988.14</v>
      </c>
    </row>
    <row r="25" spans="1:7" x14ac:dyDescent="0.25">
      <c r="A25" s="6" t="s">
        <v>36</v>
      </c>
      <c r="B25" s="8" t="s">
        <v>43</v>
      </c>
      <c r="C25" s="3" t="s">
        <v>26</v>
      </c>
      <c r="D25" s="3"/>
      <c r="E25" s="27">
        <v>6123.62</v>
      </c>
    </row>
    <row r="26" spans="1:7" x14ac:dyDescent="0.25">
      <c r="A26" s="6" t="s">
        <v>37</v>
      </c>
      <c r="B26" s="8" t="s">
        <v>43</v>
      </c>
      <c r="C26" s="3" t="s">
        <v>26</v>
      </c>
      <c r="D26" s="3"/>
      <c r="E26" s="27">
        <v>4811.51</v>
      </c>
    </row>
    <row r="27" spans="1:7" x14ac:dyDescent="0.25">
      <c r="A27" s="6" t="s">
        <v>25</v>
      </c>
      <c r="B27" s="8" t="s">
        <v>43</v>
      </c>
      <c r="C27" s="3" t="s">
        <v>26</v>
      </c>
      <c r="D27" s="3"/>
      <c r="E27" s="27">
        <f>744.2+3172.71</f>
        <v>3916.91</v>
      </c>
    </row>
    <row r="28" spans="1:7" ht="30" x14ac:dyDescent="0.25">
      <c r="A28" s="24" t="s">
        <v>51</v>
      </c>
      <c r="B28" s="8" t="s">
        <v>56</v>
      </c>
      <c r="C28" s="33" t="s">
        <v>59</v>
      </c>
      <c r="D28" s="33">
        <v>6</v>
      </c>
      <c r="E28" s="27">
        <f>D28*333.76</f>
        <v>2002.56</v>
      </c>
    </row>
    <row r="29" spans="1:7" s="32" customFormat="1" ht="30" x14ac:dyDescent="0.25">
      <c r="A29" s="24" t="s">
        <v>52</v>
      </c>
      <c r="B29" s="35" t="s">
        <v>57</v>
      </c>
      <c r="C29" s="3" t="s">
        <v>59</v>
      </c>
      <c r="D29" s="36">
        <v>20</v>
      </c>
      <c r="E29" s="27">
        <f t="shared" ref="E29:E32" si="0">D29*333.76</f>
        <v>6675.2</v>
      </c>
    </row>
    <row r="30" spans="1:7" ht="30" x14ac:dyDescent="0.25">
      <c r="A30" s="24" t="s">
        <v>53</v>
      </c>
      <c r="B30" s="35" t="s">
        <v>57</v>
      </c>
      <c r="C30" s="3" t="s">
        <v>59</v>
      </c>
      <c r="D30" s="3">
        <v>2</v>
      </c>
      <c r="E30" s="27">
        <f t="shared" si="0"/>
        <v>667.52</v>
      </c>
    </row>
    <row r="31" spans="1:7" ht="30" x14ac:dyDescent="0.25">
      <c r="A31" s="24" t="s">
        <v>54</v>
      </c>
      <c r="B31" s="35" t="s">
        <v>57</v>
      </c>
      <c r="C31" s="3" t="s">
        <v>59</v>
      </c>
      <c r="D31" s="3">
        <v>8</v>
      </c>
      <c r="E31" s="27">
        <f t="shared" si="0"/>
        <v>2670.08</v>
      </c>
    </row>
    <row r="32" spans="1:7" ht="30" x14ac:dyDescent="0.25">
      <c r="A32" s="24" t="s">
        <v>55</v>
      </c>
      <c r="B32" s="35" t="s">
        <v>58</v>
      </c>
      <c r="C32" s="3" t="s">
        <v>59</v>
      </c>
      <c r="D32" s="3">
        <v>38</v>
      </c>
      <c r="E32" s="27">
        <f t="shared" si="0"/>
        <v>12682.88</v>
      </c>
    </row>
    <row r="33" spans="1:6" x14ac:dyDescent="0.25">
      <c r="A33" s="28"/>
      <c r="B33" s="29"/>
      <c r="C33" s="3"/>
      <c r="D33" s="28"/>
      <c r="E33" s="7"/>
    </row>
    <row r="34" spans="1:6" s="13" customFormat="1" ht="14.25" x14ac:dyDescent="0.2">
      <c r="A34" s="9" t="s">
        <v>24</v>
      </c>
      <c r="B34" s="10"/>
      <c r="C34" s="11"/>
      <c r="D34" s="19">
        <f>SUM(D28:D33)</f>
        <v>74</v>
      </c>
      <c r="E34" s="12">
        <f>SUM(E21:E33)</f>
        <v>335821.8060000001</v>
      </c>
    </row>
    <row r="35" spans="1:6" ht="34.5" customHeight="1" x14ac:dyDescent="0.25">
      <c r="A35" s="94" t="s">
        <v>60</v>
      </c>
      <c r="B35" s="94"/>
      <c r="C35" s="94"/>
      <c r="D35" s="94"/>
      <c r="E35" s="94"/>
      <c r="F35" s="22"/>
    </row>
    <row r="36" spans="1:6" ht="29.25" customHeight="1" x14ac:dyDescent="0.25">
      <c r="A36" s="87" t="s">
        <v>21</v>
      </c>
      <c r="B36" s="87"/>
      <c r="C36" s="87"/>
      <c r="D36" s="87"/>
      <c r="E36" s="87"/>
    </row>
    <row r="37" spans="1:6" x14ac:dyDescent="0.25">
      <c r="A37" s="87" t="s">
        <v>20</v>
      </c>
      <c r="B37" s="87"/>
      <c r="C37" s="87"/>
      <c r="D37" s="87"/>
      <c r="E37" s="87"/>
    </row>
    <row r="38" spans="1:6" ht="32.25" customHeight="1" x14ac:dyDescent="0.25">
      <c r="A38" s="87" t="s">
        <v>27</v>
      </c>
      <c r="B38" s="87"/>
      <c r="C38" s="87"/>
      <c r="D38" s="87"/>
      <c r="E38" s="87"/>
    </row>
    <row r="39" spans="1:6" x14ac:dyDescent="0.25">
      <c r="A39" s="87" t="s">
        <v>18</v>
      </c>
      <c r="B39" s="87"/>
      <c r="C39" s="87"/>
      <c r="D39" s="87"/>
      <c r="E39" s="87"/>
    </row>
    <row r="40" spans="1:6" x14ac:dyDescent="0.25">
      <c r="A40" s="92" t="s">
        <v>5</v>
      </c>
      <c r="B40" s="92"/>
      <c r="C40" s="92"/>
      <c r="D40" s="92"/>
      <c r="E40" s="92"/>
    </row>
    <row r="41" spans="1:6" x14ac:dyDescent="0.25">
      <c r="A41" s="87" t="s">
        <v>18</v>
      </c>
      <c r="B41" s="87"/>
      <c r="C41" s="87"/>
      <c r="D41" s="87"/>
      <c r="E41" s="87"/>
    </row>
    <row r="42" spans="1:6" x14ac:dyDescent="0.25">
      <c r="A42" s="95" t="s">
        <v>48</v>
      </c>
      <c r="B42" s="95"/>
      <c r="C42" s="95"/>
      <c r="D42" s="95"/>
      <c r="E42" s="4"/>
    </row>
    <row r="43" spans="1:6" x14ac:dyDescent="0.25">
      <c r="B43" s="96" t="s">
        <v>19</v>
      </c>
      <c r="C43" s="96"/>
      <c r="D43" s="96"/>
      <c r="E43" s="5" t="s">
        <v>6</v>
      </c>
    </row>
    <row r="44" spans="1:6" x14ac:dyDescent="0.25">
      <c r="A44" s="38"/>
      <c r="B44" s="38"/>
      <c r="C44" s="38"/>
      <c r="D44" s="20"/>
      <c r="E44" s="38"/>
    </row>
    <row r="45" spans="1:6" x14ac:dyDescent="0.25">
      <c r="A45" s="95" t="s">
        <v>46</v>
      </c>
      <c r="B45" s="95"/>
      <c r="C45" s="95"/>
      <c r="D45" s="95"/>
      <c r="E45" s="4"/>
    </row>
    <row r="46" spans="1:6" x14ac:dyDescent="0.25">
      <c r="B46" s="96" t="s">
        <v>19</v>
      </c>
      <c r="C46" s="96"/>
      <c r="D46" s="96"/>
      <c r="E46" s="5" t="s">
        <v>6</v>
      </c>
    </row>
    <row r="47" spans="1:6" x14ac:dyDescent="0.25">
      <c r="A47" s="34" t="s">
        <v>49</v>
      </c>
    </row>
    <row r="48" spans="1:6" x14ac:dyDescent="0.25">
      <c r="A48" s="13" t="s">
        <v>28</v>
      </c>
    </row>
    <row r="49" spans="1:8" x14ac:dyDescent="0.25">
      <c r="A49" s="2" t="s">
        <v>32</v>
      </c>
      <c r="B49" s="14">
        <v>-119624.23</v>
      </c>
    </row>
    <row r="50" spans="1:8" x14ac:dyDescent="0.25">
      <c r="A50" s="2" t="s">
        <v>61</v>
      </c>
      <c r="B50" s="15"/>
      <c r="H50" s="17"/>
    </row>
    <row r="51" spans="1:8" x14ac:dyDescent="0.25">
      <c r="A51" s="2" t="s">
        <v>29</v>
      </c>
      <c r="B51" s="15">
        <v>386539</v>
      </c>
      <c r="D51" s="2"/>
    </row>
    <row r="52" spans="1:8" ht="30" x14ac:dyDescent="0.25">
      <c r="A52" s="37" t="s">
        <v>31</v>
      </c>
      <c r="B52" s="15">
        <f>E34</f>
        <v>335821.8060000001</v>
      </c>
      <c r="D52" s="2"/>
    </row>
    <row r="53" spans="1:8" x14ac:dyDescent="0.25">
      <c r="A53" s="16" t="s">
        <v>30</v>
      </c>
      <c r="B53" s="23">
        <f>B49+B51-B52</f>
        <v>-68907.03600000008</v>
      </c>
    </row>
    <row r="55" spans="1:8" x14ac:dyDescent="0.25">
      <c r="B55" s="2">
        <v>-119624.23</v>
      </c>
    </row>
  </sheetData>
  <mergeCells count="29">
    <mergeCell ref="A41:E41"/>
    <mergeCell ref="A42:D42"/>
    <mergeCell ref="B43:D43"/>
    <mergeCell ref="A45:D45"/>
    <mergeCell ref="B46:D46"/>
    <mergeCell ref="A40:E40"/>
    <mergeCell ref="A14:E14"/>
    <mergeCell ref="A15:E15"/>
    <mergeCell ref="A16:E16"/>
    <mergeCell ref="A17:E17"/>
    <mergeCell ref="A18:E18"/>
    <mergeCell ref="A19:E19"/>
    <mergeCell ref="A35:E35"/>
    <mergeCell ref="A36:E36"/>
    <mergeCell ref="A37:E37"/>
    <mergeCell ref="A38:E38"/>
    <mergeCell ref="A39:E39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2" zoomScaleSheetLayoutView="100" workbookViewId="0">
      <selection activeCell="E30" sqref="E30"/>
    </sheetView>
  </sheetViews>
  <sheetFormatPr defaultColWidth="9.140625" defaultRowHeight="15" x14ac:dyDescent="0.25"/>
  <cols>
    <col min="1" max="1" width="33.5703125" style="2" customWidth="1"/>
    <col min="2" max="2" width="18.710937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40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63</v>
      </c>
      <c r="B3" s="86"/>
      <c r="C3" s="86"/>
      <c r="D3" s="86"/>
      <c r="E3" s="86"/>
    </row>
    <row r="4" spans="1:5" s="1" customFormat="1" ht="15.75" x14ac:dyDescent="0.25">
      <c r="A4" s="25" t="s">
        <v>13</v>
      </c>
      <c r="B4" s="26"/>
      <c r="C4" s="26"/>
      <c r="D4" s="30"/>
      <c r="E4" s="31" t="s">
        <v>64</v>
      </c>
    </row>
    <row r="5" spans="1:5" ht="27.75" customHeight="1" x14ac:dyDescent="0.25">
      <c r="A5" s="87" t="s">
        <v>0</v>
      </c>
      <c r="B5" s="87"/>
      <c r="C5" s="87"/>
      <c r="D5" s="87"/>
      <c r="E5" s="87"/>
    </row>
    <row r="6" spans="1:5" x14ac:dyDescent="0.25">
      <c r="A6" s="88" t="s">
        <v>40</v>
      </c>
      <c r="B6" s="88"/>
      <c r="C6" s="88"/>
      <c r="D6" s="88"/>
      <c r="E6" s="88"/>
    </row>
    <row r="7" spans="1:5" x14ac:dyDescent="0.25">
      <c r="A7" s="81" t="s">
        <v>1</v>
      </c>
      <c r="B7" s="81"/>
      <c r="C7" s="81"/>
      <c r="D7" s="81"/>
      <c r="E7" s="81"/>
    </row>
    <row r="8" spans="1:5" x14ac:dyDescent="0.25">
      <c r="A8" s="89" t="s">
        <v>45</v>
      </c>
      <c r="B8" s="89"/>
      <c r="C8" s="89"/>
      <c r="D8" s="89"/>
      <c r="E8" s="89"/>
    </row>
    <row r="9" spans="1:5" ht="32.25" customHeight="1" x14ac:dyDescent="0.25">
      <c r="A9" s="90" t="s">
        <v>14</v>
      </c>
      <c r="B9" s="91"/>
      <c r="C9" s="91"/>
      <c r="D9" s="91"/>
      <c r="E9" s="91"/>
    </row>
    <row r="10" spans="1:5" ht="26.45" customHeight="1" x14ac:dyDescent="0.25">
      <c r="A10" s="87" t="s">
        <v>44</v>
      </c>
      <c r="B10" s="87"/>
      <c r="C10" s="87"/>
      <c r="D10" s="87"/>
      <c r="E10" s="87"/>
    </row>
    <row r="11" spans="1:5" ht="18.75" customHeight="1" x14ac:dyDescent="0.25">
      <c r="A11" s="81" t="s">
        <v>15</v>
      </c>
      <c r="B11" s="82"/>
      <c r="C11" s="82"/>
      <c r="D11" s="82"/>
      <c r="E11" s="82"/>
    </row>
    <row r="12" spans="1:5" x14ac:dyDescent="0.25">
      <c r="A12" s="87" t="s">
        <v>22</v>
      </c>
      <c r="B12" s="87"/>
      <c r="C12" s="87"/>
      <c r="D12" s="87"/>
      <c r="E12" s="87"/>
    </row>
    <row r="13" spans="1:5" ht="17.25" customHeight="1" x14ac:dyDescent="0.25">
      <c r="A13" s="81" t="s">
        <v>2</v>
      </c>
      <c r="B13" s="82"/>
      <c r="C13" s="82"/>
      <c r="D13" s="82"/>
      <c r="E13" s="82"/>
    </row>
    <row r="14" spans="1:5" x14ac:dyDescent="0.25">
      <c r="A14" s="87" t="s">
        <v>47</v>
      </c>
      <c r="B14" s="87"/>
      <c r="C14" s="87"/>
      <c r="D14" s="87"/>
      <c r="E14" s="87"/>
    </row>
    <row r="15" spans="1:5" ht="15.75" customHeight="1" x14ac:dyDescent="0.25">
      <c r="A15" s="81" t="s">
        <v>16</v>
      </c>
      <c r="B15" s="82"/>
      <c r="C15" s="82"/>
      <c r="D15" s="82"/>
      <c r="E15" s="82"/>
    </row>
    <row r="16" spans="1:5" ht="29.25" customHeight="1" x14ac:dyDescent="0.25">
      <c r="A16" s="87" t="s">
        <v>17</v>
      </c>
      <c r="B16" s="87"/>
      <c r="C16" s="87"/>
      <c r="D16" s="87"/>
      <c r="E16" s="87"/>
    </row>
    <row r="17" spans="1:7" ht="55.9" customHeight="1" x14ac:dyDescent="0.25">
      <c r="A17" s="87" t="s">
        <v>39</v>
      </c>
      <c r="B17" s="87"/>
      <c r="C17" s="87"/>
      <c r="D17" s="87"/>
      <c r="E17" s="87"/>
    </row>
    <row r="18" spans="1:7" ht="29.45" customHeight="1" x14ac:dyDescent="0.25">
      <c r="A18" s="93" t="s">
        <v>41</v>
      </c>
      <c r="B18" s="93"/>
      <c r="C18" s="93"/>
      <c r="D18" s="93"/>
      <c r="E18" s="93"/>
    </row>
    <row r="19" spans="1:7" x14ac:dyDescent="0.25">
      <c r="A19" s="93"/>
      <c r="B19" s="93"/>
      <c r="C19" s="93"/>
      <c r="D19" s="93"/>
      <c r="E19" s="93"/>
      <c r="F19" s="2">
        <v>3693.1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35</v>
      </c>
      <c r="B21" s="8" t="s">
        <v>33</v>
      </c>
      <c r="C21" s="3" t="s">
        <v>4</v>
      </c>
      <c r="D21" s="3">
        <v>19.510000000000002</v>
      </c>
      <c r="E21" s="7">
        <f>D21*F19*G19</f>
        <v>216157.14300000004</v>
      </c>
    </row>
    <row r="22" spans="1:7" x14ac:dyDescent="0.25">
      <c r="A22" s="6" t="s">
        <v>34</v>
      </c>
      <c r="B22" s="8" t="s">
        <v>23</v>
      </c>
      <c r="C22" s="3" t="s">
        <v>4</v>
      </c>
      <c r="D22" s="3">
        <v>6.51</v>
      </c>
      <c r="E22" s="7">
        <f>D22*F19*G19</f>
        <v>72126.242999999988</v>
      </c>
    </row>
    <row r="23" spans="1:7" x14ac:dyDescent="0.25">
      <c r="A23" s="6" t="s">
        <v>42</v>
      </c>
      <c r="B23" s="8" t="s">
        <v>65</v>
      </c>
      <c r="C23" s="3" t="s">
        <v>26</v>
      </c>
      <c r="D23" s="3"/>
      <c r="E23" s="7">
        <v>0</v>
      </c>
    </row>
    <row r="24" spans="1:7" x14ac:dyDescent="0.25">
      <c r="A24" s="6" t="s">
        <v>38</v>
      </c>
      <c r="B24" s="8" t="s">
        <v>65</v>
      </c>
      <c r="C24" s="3" t="s">
        <v>26</v>
      </c>
      <c r="D24" s="3"/>
      <c r="E24" s="27">
        <v>16583.68</v>
      </c>
    </row>
    <row r="25" spans="1:7" x14ac:dyDescent="0.25">
      <c r="A25" s="6" t="s">
        <v>36</v>
      </c>
      <c r="B25" s="8" t="s">
        <v>65</v>
      </c>
      <c r="C25" s="3" t="s">
        <v>26</v>
      </c>
      <c r="D25" s="3"/>
      <c r="E25" s="27">
        <v>12712.85</v>
      </c>
    </row>
    <row r="26" spans="1:7" x14ac:dyDescent="0.25">
      <c r="A26" s="6" t="s">
        <v>37</v>
      </c>
      <c r="B26" s="8" t="s">
        <v>65</v>
      </c>
      <c r="C26" s="3" t="s">
        <v>26</v>
      </c>
      <c r="D26" s="3"/>
      <c r="E26" s="27">
        <v>3530.9</v>
      </c>
    </row>
    <row r="27" spans="1:7" x14ac:dyDescent="0.25">
      <c r="A27" s="6" t="s">
        <v>25</v>
      </c>
      <c r="B27" s="8" t="s">
        <v>65</v>
      </c>
      <c r="C27" s="3" t="s">
        <v>26</v>
      </c>
      <c r="D27" s="3"/>
      <c r="E27" s="27">
        <v>9216.5300000000007</v>
      </c>
    </row>
    <row r="28" spans="1:7" ht="30" x14ac:dyDescent="0.25">
      <c r="A28" s="41" t="s">
        <v>69</v>
      </c>
      <c r="B28" s="43" t="s">
        <v>72</v>
      </c>
      <c r="C28" s="33" t="s">
        <v>74</v>
      </c>
      <c r="D28" s="45">
        <v>8</v>
      </c>
      <c r="E28" s="27">
        <f>D28*133.76</f>
        <v>1070.08</v>
      </c>
    </row>
    <row r="29" spans="1:7" s="32" customFormat="1" x14ac:dyDescent="0.25">
      <c r="A29" s="42" t="s">
        <v>70</v>
      </c>
      <c r="B29" s="44" t="s">
        <v>72</v>
      </c>
      <c r="C29" s="3" t="s">
        <v>74</v>
      </c>
      <c r="D29" s="29">
        <v>48</v>
      </c>
      <c r="E29" s="27">
        <f t="shared" ref="E29:E30" si="0">D29*133.76</f>
        <v>6420.48</v>
      </c>
    </row>
    <row r="30" spans="1:7" ht="30" x14ac:dyDescent="0.25">
      <c r="A30" s="42" t="s">
        <v>71</v>
      </c>
      <c r="B30" s="43" t="s">
        <v>73</v>
      </c>
      <c r="C30" s="3" t="s">
        <v>74</v>
      </c>
      <c r="D30" s="29">
        <v>2</v>
      </c>
      <c r="E30" s="27">
        <f t="shared" si="0"/>
        <v>267.52</v>
      </c>
    </row>
    <row r="31" spans="1:7" s="13" customFormat="1" ht="14.25" x14ac:dyDescent="0.2">
      <c r="A31" s="9" t="s">
        <v>24</v>
      </c>
      <c r="B31" s="10"/>
      <c r="C31" s="11"/>
      <c r="D31" s="19"/>
      <c r="E31" s="12">
        <f>SUM(E21:E30)</f>
        <v>338085.42600000009</v>
      </c>
    </row>
    <row r="32" spans="1:7" ht="34.5" customHeight="1" x14ac:dyDescent="0.25">
      <c r="A32" s="94" t="s">
        <v>75</v>
      </c>
      <c r="B32" s="94"/>
      <c r="C32" s="94"/>
      <c r="D32" s="94"/>
      <c r="E32" s="94"/>
      <c r="F32" s="22"/>
    </row>
    <row r="33" spans="1:8" ht="29.25" customHeight="1" x14ac:dyDescent="0.25">
      <c r="A33" s="87" t="s">
        <v>21</v>
      </c>
      <c r="B33" s="87"/>
      <c r="C33" s="87"/>
      <c r="D33" s="87"/>
      <c r="E33" s="87"/>
    </row>
    <row r="34" spans="1:8" x14ac:dyDescent="0.25">
      <c r="A34" s="87" t="s">
        <v>20</v>
      </c>
      <c r="B34" s="87"/>
      <c r="C34" s="87"/>
      <c r="D34" s="87"/>
      <c r="E34" s="87"/>
    </row>
    <row r="35" spans="1:8" ht="32.25" customHeight="1" x14ac:dyDescent="0.25">
      <c r="A35" s="87" t="s">
        <v>27</v>
      </c>
      <c r="B35" s="87"/>
      <c r="C35" s="87"/>
      <c r="D35" s="87"/>
      <c r="E35" s="87"/>
    </row>
    <row r="36" spans="1:8" x14ac:dyDescent="0.25">
      <c r="A36" s="87" t="s">
        <v>18</v>
      </c>
      <c r="B36" s="87"/>
      <c r="C36" s="87"/>
      <c r="D36" s="87"/>
      <c r="E36" s="87"/>
    </row>
    <row r="37" spans="1:8" x14ac:dyDescent="0.25">
      <c r="A37" s="92" t="s">
        <v>5</v>
      </c>
      <c r="B37" s="92"/>
      <c r="C37" s="92"/>
      <c r="D37" s="92"/>
      <c r="E37" s="92"/>
    </row>
    <row r="38" spans="1:8" x14ac:dyDescent="0.25">
      <c r="A38" s="87" t="s">
        <v>18</v>
      </c>
      <c r="B38" s="87"/>
      <c r="C38" s="87"/>
      <c r="D38" s="87"/>
      <c r="E38" s="87"/>
    </row>
    <row r="39" spans="1:8" x14ac:dyDescent="0.25">
      <c r="A39" s="95" t="s">
        <v>48</v>
      </c>
      <c r="B39" s="95"/>
      <c r="C39" s="95"/>
      <c r="D39" s="95"/>
      <c r="E39" s="4"/>
    </row>
    <row r="40" spans="1:8" x14ac:dyDescent="0.25">
      <c r="B40" s="96" t="s">
        <v>19</v>
      </c>
      <c r="C40" s="96"/>
      <c r="D40" s="96"/>
      <c r="E40" s="5" t="s">
        <v>6</v>
      </c>
    </row>
    <row r="41" spans="1:8" x14ac:dyDescent="0.25">
      <c r="A41" s="39"/>
      <c r="B41" s="39"/>
      <c r="C41" s="39"/>
      <c r="D41" s="20"/>
      <c r="E41" s="39"/>
    </row>
    <row r="42" spans="1:8" x14ac:dyDescent="0.25">
      <c r="A42" s="95" t="s">
        <v>46</v>
      </c>
      <c r="B42" s="95"/>
      <c r="C42" s="95"/>
      <c r="D42" s="95"/>
      <c r="E42" s="4"/>
    </row>
    <row r="43" spans="1:8" x14ac:dyDescent="0.25">
      <c r="B43" s="96" t="s">
        <v>19</v>
      </c>
      <c r="C43" s="96"/>
      <c r="D43" s="96"/>
      <c r="E43" s="5" t="s">
        <v>6</v>
      </c>
    </row>
    <row r="44" spans="1:8" x14ac:dyDescent="0.25">
      <c r="A44" s="34" t="s">
        <v>49</v>
      </c>
    </row>
    <row r="45" spans="1:8" x14ac:dyDescent="0.25">
      <c r="A45" s="13" t="s">
        <v>28</v>
      </c>
    </row>
    <row r="46" spans="1:8" x14ac:dyDescent="0.25">
      <c r="A46" s="2" t="s">
        <v>32</v>
      </c>
      <c r="B46" s="14">
        <f>'1кв'!B53</f>
        <v>-68907.03600000008</v>
      </c>
    </row>
    <row r="47" spans="1:8" x14ac:dyDescent="0.25">
      <c r="A47" s="2" t="s">
        <v>76</v>
      </c>
      <c r="B47" s="15"/>
      <c r="H47" s="17"/>
    </row>
    <row r="48" spans="1:8" x14ac:dyDescent="0.25">
      <c r="A48" s="2" t="s">
        <v>29</v>
      </c>
      <c r="B48" s="15">
        <f>382062.59-57.52</f>
        <v>382005.07</v>
      </c>
      <c r="D48" s="2"/>
    </row>
    <row r="49" spans="1:4" ht="30" x14ac:dyDescent="0.25">
      <c r="A49" s="40" t="s">
        <v>31</v>
      </c>
      <c r="B49" s="15">
        <f>E31</f>
        <v>338085.42600000009</v>
      </c>
      <c r="D49" s="2"/>
    </row>
    <row r="50" spans="1:4" x14ac:dyDescent="0.25">
      <c r="A50" s="16" t="s">
        <v>30</v>
      </c>
      <c r="B50" s="23">
        <f>B46+B48-B49</f>
        <v>-24987.392000000167</v>
      </c>
    </row>
    <row r="52" spans="1:4" x14ac:dyDescent="0.25">
      <c r="B52" s="2">
        <v>-119624.23</v>
      </c>
    </row>
  </sheetData>
  <mergeCells count="29">
    <mergeCell ref="A38:E38"/>
    <mergeCell ref="A39:D39"/>
    <mergeCell ref="B40:D40"/>
    <mergeCell ref="A42:D42"/>
    <mergeCell ref="B43:D43"/>
    <mergeCell ref="A37:E37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4" zoomScaleSheetLayoutView="100" workbookViewId="0">
      <selection activeCell="A32" sqref="A32:E32"/>
    </sheetView>
  </sheetViews>
  <sheetFormatPr defaultColWidth="9.140625" defaultRowHeight="15" x14ac:dyDescent="0.25"/>
  <cols>
    <col min="1" max="1" width="33.5703125" style="2" customWidth="1"/>
    <col min="2" max="2" width="18.710937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40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66</v>
      </c>
      <c r="B3" s="86"/>
      <c r="C3" s="86"/>
      <c r="D3" s="86"/>
      <c r="E3" s="86"/>
    </row>
    <row r="4" spans="1:5" s="1" customFormat="1" ht="15.75" x14ac:dyDescent="0.25">
      <c r="A4" s="25" t="s">
        <v>13</v>
      </c>
      <c r="B4" s="26"/>
      <c r="C4" s="26"/>
      <c r="D4" s="30"/>
      <c r="E4" s="31" t="s">
        <v>67</v>
      </c>
    </row>
    <row r="5" spans="1:5" ht="27.75" customHeight="1" x14ac:dyDescent="0.25">
      <c r="A5" s="87" t="s">
        <v>0</v>
      </c>
      <c r="B5" s="87"/>
      <c r="C5" s="87"/>
      <c r="D5" s="87"/>
      <c r="E5" s="87"/>
    </row>
    <row r="6" spans="1:5" x14ac:dyDescent="0.25">
      <c r="A6" s="88" t="s">
        <v>40</v>
      </c>
      <c r="B6" s="88"/>
      <c r="C6" s="88"/>
      <c r="D6" s="88"/>
      <c r="E6" s="88"/>
    </row>
    <row r="7" spans="1:5" x14ac:dyDescent="0.25">
      <c r="A7" s="81" t="s">
        <v>1</v>
      </c>
      <c r="B7" s="81"/>
      <c r="C7" s="81"/>
      <c r="D7" s="81"/>
      <c r="E7" s="81"/>
    </row>
    <row r="8" spans="1:5" x14ac:dyDescent="0.25">
      <c r="A8" s="89" t="s">
        <v>45</v>
      </c>
      <c r="B8" s="89"/>
      <c r="C8" s="89"/>
      <c r="D8" s="89"/>
      <c r="E8" s="89"/>
    </row>
    <row r="9" spans="1:5" ht="32.25" customHeight="1" x14ac:dyDescent="0.25">
      <c r="A9" s="90" t="s">
        <v>14</v>
      </c>
      <c r="B9" s="91"/>
      <c r="C9" s="91"/>
      <c r="D9" s="91"/>
      <c r="E9" s="91"/>
    </row>
    <row r="10" spans="1:5" ht="26.45" customHeight="1" x14ac:dyDescent="0.25">
      <c r="A10" s="87" t="s">
        <v>44</v>
      </c>
      <c r="B10" s="87"/>
      <c r="C10" s="87"/>
      <c r="D10" s="87"/>
      <c r="E10" s="87"/>
    </row>
    <row r="11" spans="1:5" ht="18.75" customHeight="1" x14ac:dyDescent="0.25">
      <c r="A11" s="81" t="s">
        <v>15</v>
      </c>
      <c r="B11" s="82"/>
      <c r="C11" s="82"/>
      <c r="D11" s="82"/>
      <c r="E11" s="82"/>
    </row>
    <row r="12" spans="1:5" x14ac:dyDescent="0.25">
      <c r="A12" s="87" t="s">
        <v>22</v>
      </c>
      <c r="B12" s="87"/>
      <c r="C12" s="87"/>
      <c r="D12" s="87"/>
      <c r="E12" s="87"/>
    </row>
    <row r="13" spans="1:5" ht="17.25" customHeight="1" x14ac:dyDescent="0.25">
      <c r="A13" s="81" t="s">
        <v>2</v>
      </c>
      <c r="B13" s="82"/>
      <c r="C13" s="82"/>
      <c r="D13" s="82"/>
      <c r="E13" s="82"/>
    </row>
    <row r="14" spans="1:5" x14ac:dyDescent="0.25">
      <c r="A14" s="87" t="s">
        <v>47</v>
      </c>
      <c r="B14" s="87"/>
      <c r="C14" s="87"/>
      <c r="D14" s="87"/>
      <c r="E14" s="87"/>
    </row>
    <row r="15" spans="1:5" ht="15.75" customHeight="1" x14ac:dyDescent="0.25">
      <c r="A15" s="81" t="s">
        <v>16</v>
      </c>
      <c r="B15" s="82"/>
      <c r="C15" s="82"/>
      <c r="D15" s="82"/>
      <c r="E15" s="82"/>
    </row>
    <row r="16" spans="1:5" ht="29.25" customHeight="1" x14ac:dyDescent="0.25">
      <c r="A16" s="87" t="s">
        <v>17</v>
      </c>
      <c r="B16" s="87"/>
      <c r="C16" s="87"/>
      <c r="D16" s="87"/>
      <c r="E16" s="87"/>
    </row>
    <row r="17" spans="1:7" ht="55.9" customHeight="1" x14ac:dyDescent="0.25">
      <c r="A17" s="87" t="s">
        <v>39</v>
      </c>
      <c r="B17" s="87"/>
      <c r="C17" s="87"/>
      <c r="D17" s="87"/>
      <c r="E17" s="87"/>
    </row>
    <row r="18" spans="1:7" ht="29.45" customHeight="1" x14ac:dyDescent="0.25">
      <c r="A18" s="93" t="s">
        <v>41</v>
      </c>
      <c r="B18" s="93"/>
      <c r="C18" s="93"/>
      <c r="D18" s="93"/>
      <c r="E18" s="93"/>
    </row>
    <row r="19" spans="1:7" x14ac:dyDescent="0.25">
      <c r="A19" s="93"/>
      <c r="B19" s="93"/>
      <c r="C19" s="93"/>
      <c r="D19" s="93"/>
      <c r="E19" s="93"/>
      <c r="F19" s="2">
        <v>3693.1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35</v>
      </c>
      <c r="B21" s="8" t="s">
        <v>33</v>
      </c>
      <c r="C21" s="3" t="s">
        <v>4</v>
      </c>
      <c r="D21" s="3">
        <v>20.8</v>
      </c>
      <c r="E21" s="7">
        <f>D21*F19*G19</f>
        <v>230449.44</v>
      </c>
    </row>
    <row r="22" spans="1:7" x14ac:dyDescent="0.25">
      <c r="A22" s="6" t="s">
        <v>34</v>
      </c>
      <c r="B22" s="8" t="s">
        <v>23</v>
      </c>
      <c r="C22" s="3" t="s">
        <v>4</v>
      </c>
      <c r="D22" s="3">
        <v>7.13</v>
      </c>
      <c r="E22" s="7">
        <f>D22*F19*G19</f>
        <v>78995.409</v>
      </c>
    </row>
    <row r="23" spans="1:7" x14ac:dyDescent="0.25">
      <c r="A23" s="6" t="s">
        <v>42</v>
      </c>
      <c r="B23" s="8" t="s">
        <v>68</v>
      </c>
      <c r="C23" s="3" t="s">
        <v>26</v>
      </c>
      <c r="D23" s="3"/>
      <c r="E23" s="7">
        <v>0</v>
      </c>
    </row>
    <row r="24" spans="1:7" x14ac:dyDescent="0.25">
      <c r="A24" s="6" t="s">
        <v>38</v>
      </c>
      <c r="B24" s="8" t="s">
        <v>68</v>
      </c>
      <c r="C24" s="3" t="s">
        <v>26</v>
      </c>
      <c r="D24" s="3"/>
      <c r="E24" s="27">
        <v>11548.77</v>
      </c>
    </row>
    <row r="25" spans="1:7" x14ac:dyDescent="0.25">
      <c r="A25" s="6" t="s">
        <v>36</v>
      </c>
      <c r="B25" s="8" t="s">
        <v>68</v>
      </c>
      <c r="C25" s="3" t="s">
        <v>26</v>
      </c>
      <c r="D25" s="3"/>
      <c r="E25" s="27">
        <v>8594.9599999999991</v>
      </c>
    </row>
    <row r="26" spans="1:7" x14ac:dyDescent="0.25">
      <c r="A26" s="6" t="s">
        <v>37</v>
      </c>
      <c r="B26" s="8" t="s">
        <v>68</v>
      </c>
      <c r="C26" s="3" t="s">
        <v>26</v>
      </c>
      <c r="D26" s="3"/>
      <c r="E26" s="27">
        <v>3552</v>
      </c>
    </row>
    <row r="27" spans="1:7" x14ac:dyDescent="0.25">
      <c r="A27" s="6" t="s">
        <v>25</v>
      </c>
      <c r="B27" s="8" t="s">
        <v>68</v>
      </c>
      <c r="C27" s="3" t="s">
        <v>26</v>
      </c>
      <c r="D27" s="3"/>
      <c r="E27" s="27">
        <v>7746.63</v>
      </c>
    </row>
    <row r="28" spans="1:7" ht="30" x14ac:dyDescent="0.25">
      <c r="A28" s="48" t="s">
        <v>77</v>
      </c>
      <c r="B28" s="8" t="s">
        <v>78</v>
      </c>
      <c r="C28" s="33" t="s">
        <v>74</v>
      </c>
      <c r="D28" s="33">
        <v>18</v>
      </c>
      <c r="E28" s="27">
        <f>D28*333.76</f>
        <v>6007.68</v>
      </c>
    </row>
    <row r="29" spans="1:7" s="32" customFormat="1" x14ac:dyDescent="0.25">
      <c r="A29" s="24"/>
      <c r="B29" s="35"/>
      <c r="C29" s="3"/>
      <c r="D29" s="36"/>
      <c r="E29" s="27"/>
    </row>
    <row r="30" spans="1:7" x14ac:dyDescent="0.25">
      <c r="A30" s="28"/>
      <c r="B30" s="29"/>
      <c r="C30" s="3"/>
      <c r="D30" s="28"/>
      <c r="E30" s="7"/>
    </row>
    <row r="31" spans="1:7" s="13" customFormat="1" ht="14.25" x14ac:dyDescent="0.2">
      <c r="A31" s="9" t="s">
        <v>24</v>
      </c>
      <c r="B31" s="10"/>
      <c r="C31" s="11"/>
      <c r="D31" s="19">
        <f>SUM(D28:D30)</f>
        <v>18</v>
      </c>
      <c r="E31" s="12">
        <f>SUM(E21:E30)</f>
        <v>346894.88900000002</v>
      </c>
    </row>
    <row r="32" spans="1:7" ht="34.5" customHeight="1" x14ac:dyDescent="0.25">
      <c r="A32" s="94" t="s">
        <v>79</v>
      </c>
      <c r="B32" s="94"/>
      <c r="C32" s="94"/>
      <c r="D32" s="94"/>
      <c r="E32" s="94"/>
      <c r="F32" s="22"/>
    </row>
    <row r="33" spans="1:8" ht="29.25" customHeight="1" x14ac:dyDescent="0.25">
      <c r="A33" s="87" t="s">
        <v>21</v>
      </c>
      <c r="B33" s="87"/>
      <c r="C33" s="87"/>
      <c r="D33" s="87"/>
      <c r="E33" s="87"/>
    </row>
    <row r="34" spans="1:8" x14ac:dyDescent="0.25">
      <c r="A34" s="87" t="s">
        <v>20</v>
      </c>
      <c r="B34" s="87"/>
      <c r="C34" s="87"/>
      <c r="D34" s="87"/>
      <c r="E34" s="87"/>
    </row>
    <row r="35" spans="1:8" ht="32.25" customHeight="1" x14ac:dyDescent="0.25">
      <c r="A35" s="87" t="s">
        <v>27</v>
      </c>
      <c r="B35" s="87"/>
      <c r="C35" s="87"/>
      <c r="D35" s="87"/>
      <c r="E35" s="87"/>
    </row>
    <row r="36" spans="1:8" x14ac:dyDescent="0.25">
      <c r="A36" s="87" t="s">
        <v>18</v>
      </c>
      <c r="B36" s="87"/>
      <c r="C36" s="87"/>
      <c r="D36" s="87"/>
      <c r="E36" s="87"/>
    </row>
    <row r="37" spans="1:8" x14ac:dyDescent="0.25">
      <c r="A37" s="92" t="s">
        <v>5</v>
      </c>
      <c r="B37" s="92"/>
      <c r="C37" s="92"/>
      <c r="D37" s="92"/>
      <c r="E37" s="92"/>
    </row>
    <row r="38" spans="1:8" x14ac:dyDescent="0.25">
      <c r="A38" s="87" t="s">
        <v>18</v>
      </c>
      <c r="B38" s="87"/>
      <c r="C38" s="87"/>
      <c r="D38" s="87"/>
      <c r="E38" s="87"/>
    </row>
    <row r="39" spans="1:8" x14ac:dyDescent="0.25">
      <c r="A39" s="95" t="s">
        <v>48</v>
      </c>
      <c r="B39" s="95"/>
      <c r="C39" s="95"/>
      <c r="D39" s="95"/>
      <c r="E39" s="4"/>
    </row>
    <row r="40" spans="1:8" x14ac:dyDescent="0.25">
      <c r="B40" s="96" t="s">
        <v>19</v>
      </c>
      <c r="C40" s="96"/>
      <c r="D40" s="96"/>
      <c r="E40" s="5" t="s">
        <v>6</v>
      </c>
    </row>
    <row r="41" spans="1:8" x14ac:dyDescent="0.25">
      <c r="A41" s="39"/>
      <c r="B41" s="39"/>
      <c r="C41" s="39"/>
      <c r="D41" s="20"/>
      <c r="E41" s="39"/>
    </row>
    <row r="42" spans="1:8" x14ac:dyDescent="0.25">
      <c r="A42" s="95" t="s">
        <v>46</v>
      </c>
      <c r="B42" s="95"/>
      <c r="C42" s="95"/>
      <c r="D42" s="95"/>
      <c r="E42" s="4"/>
    </row>
    <row r="43" spans="1:8" x14ac:dyDescent="0.25">
      <c r="B43" s="96" t="s">
        <v>19</v>
      </c>
      <c r="C43" s="96"/>
      <c r="D43" s="96"/>
      <c r="E43" s="5" t="s">
        <v>6</v>
      </c>
    </row>
    <row r="44" spans="1:8" x14ac:dyDescent="0.25">
      <c r="A44" s="34" t="s">
        <v>49</v>
      </c>
    </row>
    <row r="45" spans="1:8" x14ac:dyDescent="0.25">
      <c r="A45" s="13" t="s">
        <v>28</v>
      </c>
    </row>
    <row r="46" spans="1:8" x14ac:dyDescent="0.25">
      <c r="A46" s="2" t="s">
        <v>32</v>
      </c>
      <c r="B46" s="14">
        <f>'2кв'!B50</f>
        <v>-24987.392000000167</v>
      </c>
    </row>
    <row r="47" spans="1:8" x14ac:dyDescent="0.25">
      <c r="A47" s="2" t="s">
        <v>80</v>
      </c>
      <c r="B47" s="15"/>
      <c r="H47" s="17"/>
    </row>
    <row r="48" spans="1:8" x14ac:dyDescent="0.25">
      <c r="A48" s="2" t="s">
        <v>29</v>
      </c>
      <c r="B48" s="15">
        <f>424520.46-286.85+295.08</f>
        <v>424528.69000000006</v>
      </c>
      <c r="D48" s="2"/>
    </row>
    <row r="49" spans="1:4" ht="30" x14ac:dyDescent="0.25">
      <c r="A49" s="40" t="s">
        <v>31</v>
      </c>
      <c r="B49" s="15">
        <f>E31</f>
        <v>346894.88900000002</v>
      </c>
      <c r="D49" s="2"/>
    </row>
    <row r="50" spans="1:4" x14ac:dyDescent="0.25">
      <c r="A50" s="16" t="s">
        <v>30</v>
      </c>
      <c r="B50" s="23">
        <f>B46+B48-B49</f>
        <v>52646.408999999869</v>
      </c>
    </row>
  </sheetData>
  <mergeCells count="29">
    <mergeCell ref="A38:E38"/>
    <mergeCell ref="A39:D39"/>
    <mergeCell ref="B40:D40"/>
    <mergeCell ref="A42:D42"/>
    <mergeCell ref="B43:D43"/>
    <mergeCell ref="A37:E37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topLeftCell="A31" zoomScaleSheetLayoutView="100" workbookViewId="0">
      <selection activeCell="A29" sqref="A29"/>
    </sheetView>
  </sheetViews>
  <sheetFormatPr defaultColWidth="9.140625" defaultRowHeight="15" x14ac:dyDescent="0.25"/>
  <cols>
    <col min="1" max="1" width="33.5703125" style="2" customWidth="1"/>
    <col min="2" max="2" width="18.710937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40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81</v>
      </c>
      <c r="B3" s="86"/>
      <c r="C3" s="86"/>
      <c r="D3" s="86"/>
      <c r="E3" s="86"/>
    </row>
    <row r="4" spans="1:5" s="1" customFormat="1" ht="15.75" x14ac:dyDescent="0.25">
      <c r="A4" s="25" t="s">
        <v>13</v>
      </c>
      <c r="B4" s="26"/>
      <c r="C4" s="26"/>
      <c r="D4" s="2"/>
      <c r="E4" s="49">
        <v>46022</v>
      </c>
    </row>
    <row r="5" spans="1:5" ht="27.75" customHeight="1" x14ac:dyDescent="0.25">
      <c r="A5" s="87" t="s">
        <v>0</v>
      </c>
      <c r="B5" s="87"/>
      <c r="C5" s="87"/>
      <c r="D5" s="87"/>
      <c r="E5" s="87"/>
    </row>
    <row r="6" spans="1:5" x14ac:dyDescent="0.25">
      <c r="A6" s="88" t="s">
        <v>40</v>
      </c>
      <c r="B6" s="88"/>
      <c r="C6" s="88"/>
      <c r="D6" s="88"/>
      <c r="E6" s="88"/>
    </row>
    <row r="7" spans="1:5" x14ac:dyDescent="0.25">
      <c r="A7" s="81" t="s">
        <v>1</v>
      </c>
      <c r="B7" s="81"/>
      <c r="C7" s="81"/>
      <c r="D7" s="81"/>
      <c r="E7" s="81"/>
    </row>
    <row r="8" spans="1:5" x14ac:dyDescent="0.25">
      <c r="A8" s="89" t="s">
        <v>45</v>
      </c>
      <c r="B8" s="89"/>
      <c r="C8" s="89"/>
      <c r="D8" s="89"/>
      <c r="E8" s="89"/>
    </row>
    <row r="9" spans="1:5" ht="32.25" customHeight="1" x14ac:dyDescent="0.25">
      <c r="A9" s="90" t="s">
        <v>14</v>
      </c>
      <c r="B9" s="91"/>
      <c r="C9" s="91"/>
      <c r="D9" s="91"/>
      <c r="E9" s="91"/>
    </row>
    <row r="10" spans="1:5" ht="26.45" customHeight="1" x14ac:dyDescent="0.25">
      <c r="A10" s="87" t="s">
        <v>44</v>
      </c>
      <c r="B10" s="87"/>
      <c r="C10" s="87"/>
      <c r="D10" s="87"/>
      <c r="E10" s="87"/>
    </row>
    <row r="11" spans="1:5" ht="18.75" customHeight="1" x14ac:dyDescent="0.25">
      <c r="A11" s="81" t="s">
        <v>15</v>
      </c>
      <c r="B11" s="82"/>
      <c r="C11" s="82"/>
      <c r="D11" s="82"/>
      <c r="E11" s="82"/>
    </row>
    <row r="12" spans="1:5" x14ac:dyDescent="0.25">
      <c r="A12" s="87" t="s">
        <v>22</v>
      </c>
      <c r="B12" s="87"/>
      <c r="C12" s="87"/>
      <c r="D12" s="87"/>
      <c r="E12" s="87"/>
    </row>
    <row r="13" spans="1:5" ht="17.25" customHeight="1" x14ac:dyDescent="0.25">
      <c r="A13" s="81" t="s">
        <v>2</v>
      </c>
      <c r="B13" s="82"/>
      <c r="C13" s="82"/>
      <c r="D13" s="82"/>
      <c r="E13" s="82"/>
    </row>
    <row r="14" spans="1:5" x14ac:dyDescent="0.25">
      <c r="A14" s="87" t="s">
        <v>47</v>
      </c>
      <c r="B14" s="87"/>
      <c r="C14" s="87"/>
      <c r="D14" s="87"/>
      <c r="E14" s="87"/>
    </row>
    <row r="15" spans="1:5" ht="15.75" customHeight="1" x14ac:dyDescent="0.25">
      <c r="A15" s="81" t="s">
        <v>16</v>
      </c>
      <c r="B15" s="82"/>
      <c r="C15" s="82"/>
      <c r="D15" s="82"/>
      <c r="E15" s="82"/>
    </row>
    <row r="16" spans="1:5" ht="29.25" customHeight="1" x14ac:dyDescent="0.25">
      <c r="A16" s="87" t="s">
        <v>17</v>
      </c>
      <c r="B16" s="87"/>
      <c r="C16" s="87"/>
      <c r="D16" s="87"/>
      <c r="E16" s="87"/>
    </row>
    <row r="17" spans="1:7" ht="55.9" customHeight="1" x14ac:dyDescent="0.25">
      <c r="A17" s="87" t="s">
        <v>39</v>
      </c>
      <c r="B17" s="87"/>
      <c r="C17" s="87"/>
      <c r="D17" s="87"/>
      <c r="E17" s="87"/>
    </row>
    <row r="18" spans="1:7" ht="29.45" customHeight="1" x14ac:dyDescent="0.25">
      <c r="A18" s="93" t="s">
        <v>41</v>
      </c>
      <c r="B18" s="93"/>
      <c r="C18" s="93"/>
      <c r="D18" s="93"/>
      <c r="E18" s="93"/>
    </row>
    <row r="19" spans="1:7" x14ac:dyDescent="0.25">
      <c r="A19" s="93"/>
      <c r="B19" s="93"/>
      <c r="C19" s="93"/>
      <c r="D19" s="93"/>
      <c r="E19" s="93"/>
      <c r="F19" s="2">
        <v>3693.1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35</v>
      </c>
      <c r="B21" s="8" t="s">
        <v>33</v>
      </c>
      <c r="C21" s="3" t="s">
        <v>4</v>
      </c>
      <c r="D21" s="3">
        <v>20.8</v>
      </c>
      <c r="E21" s="7">
        <f>D21*F19*G19</f>
        <v>230449.44</v>
      </c>
    </row>
    <row r="22" spans="1:7" x14ac:dyDescent="0.25">
      <c r="A22" s="6" t="s">
        <v>34</v>
      </c>
      <c r="B22" s="8" t="s">
        <v>23</v>
      </c>
      <c r="C22" s="3" t="s">
        <v>4</v>
      </c>
      <c r="D22" s="3">
        <v>7.13</v>
      </c>
      <c r="E22" s="7">
        <f>D22*F19*G19</f>
        <v>78995.409</v>
      </c>
    </row>
    <row r="23" spans="1:7" x14ac:dyDescent="0.25">
      <c r="A23" s="6" t="s">
        <v>42</v>
      </c>
      <c r="B23" s="8" t="s">
        <v>82</v>
      </c>
      <c r="C23" s="3" t="s">
        <v>26</v>
      </c>
      <c r="D23" s="3"/>
      <c r="E23" s="7"/>
    </row>
    <row r="24" spans="1:7" x14ac:dyDescent="0.25">
      <c r="A24" s="6" t="s">
        <v>38</v>
      </c>
      <c r="B24" s="8" t="s">
        <v>82</v>
      </c>
      <c r="C24" s="3" t="s">
        <v>26</v>
      </c>
      <c r="D24" s="3"/>
      <c r="E24" s="27">
        <f>1244.8+7584.52+6989.68</f>
        <v>15819</v>
      </c>
    </row>
    <row r="25" spans="1:7" x14ac:dyDescent="0.25">
      <c r="A25" s="6" t="s">
        <v>36</v>
      </c>
      <c r="B25" s="8" t="s">
        <v>82</v>
      </c>
      <c r="C25" s="3" t="s">
        <v>26</v>
      </c>
      <c r="D25" s="3"/>
      <c r="E25" s="27">
        <f>926.41+5644.63+5201.94</f>
        <v>11772.98</v>
      </c>
    </row>
    <row r="26" spans="1:7" x14ac:dyDescent="0.25">
      <c r="A26" s="6" t="s">
        <v>37</v>
      </c>
      <c r="B26" s="8" t="s">
        <v>82</v>
      </c>
      <c r="C26" s="3" t="s">
        <v>26</v>
      </c>
      <c r="D26" s="3"/>
      <c r="E26" s="27">
        <f>2397.6+266.4+953.12</f>
        <v>3617.12</v>
      </c>
      <c r="F26" s="103"/>
    </row>
    <row r="27" spans="1:7" x14ac:dyDescent="0.25">
      <c r="A27" s="6" t="s">
        <v>25</v>
      </c>
      <c r="B27" s="8" t="s">
        <v>82</v>
      </c>
      <c r="C27" s="3" t="s">
        <v>26</v>
      </c>
      <c r="D27" s="3"/>
      <c r="E27" s="27">
        <f>1140+300+662.25</f>
        <v>2102.25</v>
      </c>
    </row>
    <row r="28" spans="1:7" ht="30" x14ac:dyDescent="0.25">
      <c r="A28" s="48" t="s">
        <v>102</v>
      </c>
      <c r="B28" s="29" t="s">
        <v>105</v>
      </c>
      <c r="C28" s="33" t="s">
        <v>74</v>
      </c>
      <c r="D28" s="29">
        <v>8</v>
      </c>
      <c r="E28" s="27">
        <f>D28*333.76</f>
        <v>2670.08</v>
      </c>
    </row>
    <row r="29" spans="1:7" s="32" customFormat="1" x14ac:dyDescent="0.25">
      <c r="A29" s="101" t="s">
        <v>103</v>
      </c>
      <c r="B29" s="29" t="s">
        <v>106</v>
      </c>
      <c r="C29" s="3" t="s">
        <v>26</v>
      </c>
      <c r="D29" s="102"/>
      <c r="E29" s="27">
        <v>6281.69</v>
      </c>
    </row>
    <row r="30" spans="1:7" x14ac:dyDescent="0.25">
      <c r="A30" s="48" t="s">
        <v>104</v>
      </c>
      <c r="B30" s="29" t="s">
        <v>107</v>
      </c>
      <c r="C30" s="33" t="s">
        <v>74</v>
      </c>
      <c r="D30" s="29">
        <v>16</v>
      </c>
      <c r="E30" s="27">
        <f>D30*333.76</f>
        <v>5340.16</v>
      </c>
    </row>
    <row r="31" spans="1:7" s="13" customFormat="1" ht="14.25" x14ac:dyDescent="0.2">
      <c r="A31" s="9" t="s">
        <v>24</v>
      </c>
      <c r="B31" s="10"/>
      <c r="C31" s="11"/>
      <c r="D31" s="19"/>
      <c r="E31" s="12">
        <f>SUM(E21:E30)</f>
        <v>357048.12899999996</v>
      </c>
    </row>
    <row r="32" spans="1:7" ht="34.5" customHeight="1" x14ac:dyDescent="0.25">
      <c r="A32" s="94" t="s">
        <v>108</v>
      </c>
      <c r="B32" s="94"/>
      <c r="C32" s="94"/>
      <c r="D32" s="94"/>
      <c r="E32" s="94"/>
      <c r="F32" s="22"/>
    </row>
    <row r="33" spans="1:8" ht="29.25" customHeight="1" x14ac:dyDescent="0.25">
      <c r="A33" s="87" t="s">
        <v>21</v>
      </c>
      <c r="B33" s="87"/>
      <c r="C33" s="87"/>
      <c r="D33" s="87"/>
      <c r="E33" s="87"/>
    </row>
    <row r="34" spans="1:8" x14ac:dyDescent="0.25">
      <c r="A34" s="87" t="s">
        <v>20</v>
      </c>
      <c r="B34" s="87"/>
      <c r="C34" s="87"/>
      <c r="D34" s="87"/>
      <c r="E34" s="87"/>
    </row>
    <row r="35" spans="1:8" ht="32.25" customHeight="1" x14ac:dyDescent="0.25">
      <c r="A35" s="87" t="s">
        <v>27</v>
      </c>
      <c r="B35" s="87"/>
      <c r="C35" s="87"/>
      <c r="D35" s="87"/>
      <c r="E35" s="87"/>
    </row>
    <row r="36" spans="1:8" x14ac:dyDescent="0.25">
      <c r="A36" s="87" t="s">
        <v>18</v>
      </c>
      <c r="B36" s="87"/>
      <c r="C36" s="87"/>
      <c r="D36" s="87"/>
      <c r="E36" s="87"/>
    </row>
    <row r="37" spans="1:8" x14ac:dyDescent="0.25">
      <c r="A37" s="92" t="s">
        <v>5</v>
      </c>
      <c r="B37" s="92"/>
      <c r="C37" s="92"/>
      <c r="D37" s="92"/>
      <c r="E37" s="92"/>
    </row>
    <row r="38" spans="1:8" x14ac:dyDescent="0.25">
      <c r="A38" s="87" t="s">
        <v>18</v>
      </c>
      <c r="B38" s="87"/>
      <c r="C38" s="87"/>
      <c r="D38" s="87"/>
      <c r="E38" s="87"/>
    </row>
    <row r="39" spans="1:8" x14ac:dyDescent="0.25">
      <c r="A39" s="95" t="s">
        <v>48</v>
      </c>
      <c r="B39" s="95"/>
      <c r="C39" s="95"/>
      <c r="D39" s="95"/>
      <c r="E39" s="4"/>
    </row>
    <row r="40" spans="1:8" x14ac:dyDescent="0.25">
      <c r="B40" s="96" t="s">
        <v>19</v>
      </c>
      <c r="C40" s="96"/>
      <c r="D40" s="96"/>
      <c r="E40" s="5" t="s">
        <v>6</v>
      </c>
    </row>
    <row r="41" spans="1:8" x14ac:dyDescent="0.25">
      <c r="A41" s="46"/>
      <c r="B41" s="46"/>
      <c r="C41" s="46"/>
      <c r="D41" s="20"/>
      <c r="E41" s="46"/>
    </row>
    <row r="42" spans="1:8" x14ac:dyDescent="0.25">
      <c r="A42" s="95" t="s">
        <v>46</v>
      </c>
      <c r="B42" s="95"/>
      <c r="C42" s="95"/>
      <c r="D42" s="95"/>
      <c r="E42" s="4"/>
    </row>
    <row r="43" spans="1:8" x14ac:dyDescent="0.25">
      <c r="B43" s="96" t="s">
        <v>19</v>
      </c>
      <c r="C43" s="96"/>
      <c r="D43" s="96"/>
      <c r="E43" s="5" t="s">
        <v>6</v>
      </c>
    </row>
    <row r="44" spans="1:8" x14ac:dyDescent="0.25">
      <c r="A44" s="34" t="s">
        <v>49</v>
      </c>
    </row>
    <row r="45" spans="1:8" x14ac:dyDescent="0.25">
      <c r="A45" s="13" t="s">
        <v>28</v>
      </c>
    </row>
    <row r="46" spans="1:8" x14ac:dyDescent="0.25">
      <c r="A46" s="2" t="s">
        <v>32</v>
      </c>
      <c r="B46" s="14">
        <f>'3кв'!B50</f>
        <v>52646.408999999869</v>
      </c>
    </row>
    <row r="47" spans="1:8" x14ac:dyDescent="0.25">
      <c r="A47" s="2" t="s">
        <v>109</v>
      </c>
      <c r="B47" s="15"/>
      <c r="H47" s="17"/>
    </row>
    <row r="48" spans="1:8" x14ac:dyDescent="0.25">
      <c r="A48" s="2" t="s">
        <v>29</v>
      </c>
      <c r="B48" s="15">
        <f>410595.58-20.22</f>
        <v>410575.36000000004</v>
      </c>
      <c r="D48" s="2"/>
    </row>
    <row r="49" spans="1:4" ht="30" x14ac:dyDescent="0.25">
      <c r="A49" s="47" t="s">
        <v>31</v>
      </c>
      <c r="B49" s="15">
        <f>E31</f>
        <v>357048.12899999996</v>
      </c>
      <c r="D49" s="2"/>
    </row>
    <row r="50" spans="1:4" x14ac:dyDescent="0.25">
      <c r="A50" s="16" t="s">
        <v>30</v>
      </c>
      <c r="B50" s="23">
        <f>B46+B48-B49</f>
        <v>106173.63999999996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7:E37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8:E38"/>
    <mergeCell ref="A39:D39"/>
    <mergeCell ref="B40:D40"/>
    <mergeCell ref="A42:D42"/>
    <mergeCell ref="B43:D4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topLeftCell="A13" zoomScaleSheetLayoutView="100" workbookViewId="0">
      <selection activeCell="C28" sqref="C28"/>
    </sheetView>
  </sheetViews>
  <sheetFormatPr defaultRowHeight="15.75" x14ac:dyDescent="0.25"/>
  <cols>
    <col min="1" max="1" width="10.5703125" style="51" customWidth="1"/>
    <col min="2" max="2" width="63.28515625" style="51" customWidth="1"/>
    <col min="3" max="3" width="16.140625" style="51" customWidth="1"/>
    <col min="4" max="4" width="11.85546875" style="51" customWidth="1"/>
    <col min="5" max="5" width="14.7109375" style="51" customWidth="1"/>
    <col min="6" max="6" width="12.42578125" style="51" customWidth="1"/>
    <col min="7" max="7" width="12" style="51" customWidth="1"/>
    <col min="8" max="8" width="13.5703125" style="51" customWidth="1"/>
    <col min="9" max="16384" width="9.140625" style="51"/>
  </cols>
  <sheetData>
    <row r="1" spans="1:4" x14ac:dyDescent="0.25">
      <c r="A1" s="98" t="s">
        <v>83</v>
      </c>
      <c r="B1" s="98"/>
      <c r="C1" s="98"/>
      <c r="D1" s="50"/>
    </row>
    <row r="2" spans="1:4" x14ac:dyDescent="0.25">
      <c r="A2" s="99" t="s">
        <v>84</v>
      </c>
      <c r="B2" s="99"/>
      <c r="C2" s="99"/>
      <c r="D2" s="52"/>
    </row>
    <row r="3" spans="1:4" x14ac:dyDescent="0.25">
      <c r="A3" s="99" t="s">
        <v>101</v>
      </c>
      <c r="B3" s="99"/>
      <c r="C3" s="99"/>
      <c r="D3" s="52"/>
    </row>
    <row r="4" spans="1:4" x14ac:dyDescent="0.25">
      <c r="A4" s="98" t="s">
        <v>85</v>
      </c>
      <c r="B4" s="98"/>
      <c r="C4" s="98"/>
      <c r="D4" s="50"/>
    </row>
    <row r="5" spans="1:4" x14ac:dyDescent="0.25">
      <c r="A5" s="100"/>
      <c r="B5" s="100"/>
      <c r="C5" s="100"/>
      <c r="D5" s="1"/>
    </row>
    <row r="6" spans="1:4" x14ac:dyDescent="0.25">
      <c r="A6" s="52"/>
      <c r="B6" s="53" t="s">
        <v>86</v>
      </c>
      <c r="C6" s="54">
        <f>'1кв'!B49</f>
        <v>-119624.23</v>
      </c>
      <c r="D6" s="55"/>
    </row>
    <row r="7" spans="1:4" x14ac:dyDescent="0.25">
      <c r="A7" s="56" t="s">
        <v>87</v>
      </c>
      <c r="B7" s="53" t="s">
        <v>110</v>
      </c>
      <c r="C7" s="54"/>
      <c r="D7" s="55"/>
    </row>
    <row r="8" spans="1:4" x14ac:dyDescent="0.25">
      <c r="A8" s="52"/>
      <c r="B8" s="57" t="s">
        <v>88</v>
      </c>
      <c r="C8" s="54"/>
      <c r="D8" s="55"/>
    </row>
    <row r="9" spans="1:4" x14ac:dyDescent="0.25">
      <c r="A9" s="52"/>
      <c r="B9" s="58" t="s">
        <v>111</v>
      </c>
      <c r="C9" s="54"/>
      <c r="D9" s="55"/>
    </row>
    <row r="10" spans="1:4" x14ac:dyDescent="0.25">
      <c r="A10" s="52"/>
      <c r="B10" s="58" t="s">
        <v>112</v>
      </c>
      <c r="C10" s="54"/>
      <c r="D10" s="55"/>
    </row>
    <row r="11" spans="1:4" x14ac:dyDescent="0.25">
      <c r="A11" s="52"/>
      <c r="B11" s="58" t="s">
        <v>113</v>
      </c>
      <c r="C11" s="54"/>
      <c r="D11" s="55"/>
    </row>
    <row r="12" spans="1:4" x14ac:dyDescent="0.25">
      <c r="B12" s="59" t="s">
        <v>89</v>
      </c>
      <c r="C12" s="60">
        <f>'1кв'!B51+'2кв'!B48+'3кв'!B48+'4кв'!B48</f>
        <v>1603648.1200000003</v>
      </c>
      <c r="D12" s="61"/>
    </row>
    <row r="13" spans="1:4" x14ac:dyDescent="0.25">
      <c r="A13" s="62"/>
      <c r="B13" s="59" t="s">
        <v>90</v>
      </c>
      <c r="C13" s="63">
        <f>SUM(C12:C12)</f>
        <v>1603648.1200000003</v>
      </c>
      <c r="D13" s="55"/>
    </row>
    <row r="14" spans="1:4" x14ac:dyDescent="0.25">
      <c r="A14" s="1"/>
      <c r="B14" s="97"/>
      <c r="C14" s="97"/>
      <c r="D14" s="64"/>
    </row>
    <row r="15" spans="1:4" ht="17.25" customHeight="1" x14ac:dyDescent="0.25">
      <c r="A15" s="65" t="s">
        <v>91</v>
      </c>
      <c r="B15" s="66" t="s">
        <v>92</v>
      </c>
      <c r="C15" s="60">
        <f>'1кв'!E21+'2кв'!E21+'3кв'!E21+'4кв'!E21</f>
        <v>893213.16599999997</v>
      </c>
      <c r="D15" s="64"/>
    </row>
    <row r="16" spans="1:4" ht="15" customHeight="1" x14ac:dyDescent="0.25">
      <c r="A16" s="65"/>
      <c r="B16" s="67" t="s">
        <v>34</v>
      </c>
      <c r="C16" s="60">
        <f>'1кв'!E22+'2кв'!E22+'3кв'!E22+'4кв'!E22</f>
        <v>302243.30399999995</v>
      </c>
      <c r="D16" s="64"/>
    </row>
    <row r="17" spans="1:5" x14ac:dyDescent="0.25">
      <c r="A17" s="65"/>
      <c r="B17" s="67" t="s">
        <v>93</v>
      </c>
      <c r="C17" s="60">
        <f>'1кв'!E23+'2кв'!E23+'3кв'!E23+'4кв'!E23</f>
        <v>0</v>
      </c>
      <c r="D17" s="64"/>
    </row>
    <row r="18" spans="1:5" x14ac:dyDescent="0.25">
      <c r="A18" s="65"/>
      <c r="B18" s="58" t="s">
        <v>38</v>
      </c>
      <c r="C18" s="60">
        <f>'1кв'!E24+'2кв'!E24+'3кв'!E24+'4кв'!E24</f>
        <v>51939.59</v>
      </c>
      <c r="D18" s="64"/>
    </row>
    <row r="19" spans="1:5" x14ac:dyDescent="0.25">
      <c r="A19" s="65"/>
      <c r="B19" s="58" t="s">
        <v>36</v>
      </c>
      <c r="C19" s="60">
        <f>'1кв'!E25+'2кв'!E25+'3кв'!E25+'4кв'!E25</f>
        <v>39204.410000000003</v>
      </c>
      <c r="D19" s="64"/>
    </row>
    <row r="20" spans="1:5" x14ac:dyDescent="0.25">
      <c r="A20" s="65"/>
      <c r="B20" s="58" t="s">
        <v>37</v>
      </c>
      <c r="C20" s="60">
        <f>'1кв'!E26+'2кв'!E26+'3кв'!E26+'4кв'!E26</f>
        <v>15511.529999999999</v>
      </c>
      <c r="D20" s="64"/>
    </row>
    <row r="21" spans="1:5" x14ac:dyDescent="0.25">
      <c r="A21" s="1"/>
      <c r="B21" s="58" t="s">
        <v>25</v>
      </c>
      <c r="C21" s="60">
        <f>'1кв'!E27+'2кв'!E27+'3кв'!E27+'4кв'!E27</f>
        <v>22982.32</v>
      </c>
      <c r="D21" s="64"/>
      <c r="E21" s="68"/>
    </row>
    <row r="22" spans="1:5" x14ac:dyDescent="0.25">
      <c r="A22" s="65"/>
      <c r="B22" s="69" t="s">
        <v>114</v>
      </c>
      <c r="C22" s="70">
        <f>'1кв'!E28+'1кв'!E29+'1кв'!E30+'1кв'!E31+'1кв'!E32+'2кв'!E28+'2кв'!E30+'2кв'!E29+'3кв'!E28+'4кв'!E28+'4кв'!E30</f>
        <v>46474.240000000005</v>
      </c>
      <c r="D22" s="64"/>
    </row>
    <row r="23" spans="1:5" x14ac:dyDescent="0.25">
      <c r="A23" s="65"/>
      <c r="B23" s="57" t="s">
        <v>94</v>
      </c>
      <c r="C23" s="70">
        <f>C25</f>
        <v>6281.69</v>
      </c>
      <c r="D23" s="64"/>
    </row>
    <row r="24" spans="1:5" x14ac:dyDescent="0.25">
      <c r="A24" s="65"/>
      <c r="B24" s="57" t="s">
        <v>88</v>
      </c>
      <c r="C24" s="70"/>
      <c r="D24" s="64"/>
    </row>
    <row r="25" spans="1:5" x14ac:dyDescent="0.25">
      <c r="A25" s="65"/>
      <c r="B25" s="101" t="s">
        <v>103</v>
      </c>
      <c r="C25" s="72">
        <f>'4кв'!E29</f>
        <v>6281.69</v>
      </c>
      <c r="D25" s="64"/>
    </row>
    <row r="26" spans="1:5" x14ac:dyDescent="0.25">
      <c r="A26" s="65"/>
      <c r="B26" s="71"/>
      <c r="C26" s="72"/>
      <c r="D26" s="64"/>
    </row>
    <row r="27" spans="1:5" x14ac:dyDescent="0.25">
      <c r="A27" s="1"/>
      <c r="B27" s="73" t="s">
        <v>95</v>
      </c>
      <c r="C27" s="74">
        <f>SUM(C15:C23)</f>
        <v>1377850.25</v>
      </c>
      <c r="D27" s="64"/>
      <c r="E27" s="68"/>
    </row>
    <row r="28" spans="1:5" x14ac:dyDescent="0.25">
      <c r="A28" s="1"/>
      <c r="B28" s="73" t="s">
        <v>100</v>
      </c>
      <c r="C28" s="75">
        <f>C6+C13-C27</f>
        <v>106173.64000000036</v>
      </c>
      <c r="D28" s="64"/>
    </row>
    <row r="29" spans="1:5" x14ac:dyDescent="0.25">
      <c r="A29" s="1"/>
      <c r="B29" s="56"/>
      <c r="C29" s="56"/>
      <c r="D29" s="64"/>
    </row>
    <row r="30" spans="1:5" x14ac:dyDescent="0.25">
      <c r="A30" s="1"/>
      <c r="B30" s="76" t="s">
        <v>96</v>
      </c>
      <c r="C30" s="76"/>
      <c r="D30" s="64"/>
    </row>
    <row r="31" spans="1:5" x14ac:dyDescent="0.25">
      <c r="A31" s="1"/>
      <c r="B31" s="76" t="s">
        <v>97</v>
      </c>
      <c r="C31" s="77">
        <v>141127.75</v>
      </c>
      <c r="D31" s="64"/>
    </row>
    <row r="32" spans="1:5" x14ac:dyDescent="0.25">
      <c r="A32" s="1"/>
      <c r="B32" s="78" t="s">
        <v>115</v>
      </c>
      <c r="C32" s="79">
        <v>166902.38</v>
      </c>
      <c r="D32" s="64"/>
    </row>
    <row r="33" spans="1:4" x14ac:dyDescent="0.25">
      <c r="A33" s="1"/>
      <c r="B33" s="76" t="s">
        <v>98</v>
      </c>
      <c r="C33" s="80">
        <f>C32-C31</f>
        <v>25774.630000000005</v>
      </c>
      <c r="D33" s="64"/>
    </row>
    <row r="34" spans="1:4" x14ac:dyDescent="0.25">
      <c r="A34" s="1"/>
      <c r="B34" s="56"/>
      <c r="C34" s="56"/>
      <c r="D34" s="64"/>
    </row>
    <row r="35" spans="1:4" x14ac:dyDescent="0.25">
      <c r="A35" s="1" t="s">
        <v>99</v>
      </c>
      <c r="B35" s="56" t="s">
        <v>116</v>
      </c>
      <c r="C35" s="56"/>
      <c r="D35" s="64"/>
    </row>
    <row r="36" spans="1:4" x14ac:dyDescent="0.25">
      <c r="A36" s="1"/>
      <c r="B36" s="56" t="s">
        <v>117</v>
      </c>
      <c r="C36" s="56"/>
      <c r="D36" s="64"/>
    </row>
    <row r="37" spans="1:4" x14ac:dyDescent="0.25">
      <c r="A37" s="1"/>
      <c r="B37" s="56" t="s">
        <v>118</v>
      </c>
      <c r="C37" s="56"/>
      <c r="D37" s="64"/>
    </row>
    <row r="38" spans="1:4" x14ac:dyDescent="0.25">
      <c r="A38" s="1"/>
      <c r="B38" s="78"/>
      <c r="C38" s="56"/>
      <c r="D38" s="64"/>
    </row>
    <row r="39" spans="1:4" x14ac:dyDescent="0.25">
      <c r="A39" s="1"/>
      <c r="B39" s="56"/>
      <c r="C39" s="56"/>
      <c r="D39" s="64"/>
    </row>
    <row r="40" spans="1:4" x14ac:dyDescent="0.25">
      <c r="A40" s="1"/>
      <c r="B40" s="56"/>
      <c r="C40" s="56"/>
      <c r="D40" s="64"/>
    </row>
    <row r="41" spans="1:4" x14ac:dyDescent="0.25">
      <c r="A41" s="1"/>
      <c r="B41" s="56"/>
      <c r="C41" s="56"/>
      <c r="D41" s="64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2026-02-26T07:17:17Z</dcterms:modified>
</cp:coreProperties>
</file>