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780" yWindow="780" windowWidth="28800" windowHeight="15345" activeTab="3"/>
  </bookViews>
  <sheets>
    <sheet name="1кв" sheetId="33" r:id="rId1"/>
    <sheet name="2кв" sheetId="34" r:id="rId2"/>
    <sheet name="3кв" sheetId="35" r:id="rId3"/>
    <sheet name="4кв" sheetId="36" r:id="rId4"/>
    <sheet name="отчет" sheetId="37" r:id="rId5"/>
  </sheets>
  <definedNames>
    <definedName name="_xlnm.Print_Area" localSheetId="0">'1кв'!$A$1:$E$56</definedName>
    <definedName name="_xlnm.Print_Area" localSheetId="1">'2кв'!$A$1:$E$56</definedName>
    <definedName name="_xlnm.Print_Area" localSheetId="2">'3кв'!$A$1:$E$54</definedName>
    <definedName name="_xlnm.Print_Area" localSheetId="3">'4кв'!$A$1:$E$53</definedName>
    <definedName name="_xlnm.Print_Area" localSheetId="4">отчет!$A$1:$C$44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7" i="37" l="1"/>
  <c r="C26" i="37"/>
  <c r="C25" i="37"/>
  <c r="C22" i="37"/>
  <c r="C23" i="37"/>
  <c r="C24" i="37"/>
  <c r="C21" i="37"/>
  <c r="B50" i="36"/>
  <c r="E26" i="36"/>
  <c r="E25" i="36"/>
  <c r="C27" i="37" l="1"/>
  <c r="C29" i="37"/>
  <c r="C20" i="37"/>
  <c r="C19" i="37"/>
  <c r="C6" i="37" l="1"/>
  <c r="B48" i="36" l="1"/>
  <c r="B51" i="36"/>
  <c r="C14" i="37" s="1"/>
  <c r="C13" i="37"/>
  <c r="E23" i="36"/>
  <c r="C18" i="37" s="1"/>
  <c r="F20" i="36"/>
  <c r="E22" i="36" s="1"/>
  <c r="C17" i="37" s="1"/>
  <c r="C31" i="37" l="1"/>
  <c r="C15" i="37"/>
  <c r="E30" i="36"/>
  <c r="B52" i="36" s="1"/>
  <c r="B53" i="36" s="1"/>
  <c r="E31" i="35"/>
  <c r="D25" i="35"/>
  <c r="C32" i="37" l="1"/>
  <c r="B51" i="35"/>
  <c r="B53" i="34"/>
  <c r="E33" i="34"/>
  <c r="E31" i="34"/>
  <c r="E29" i="34"/>
  <c r="B52" i="35"/>
  <c r="F20" i="35"/>
  <c r="E22" i="35" s="1"/>
  <c r="E25" i="35" l="1"/>
  <c r="E23" i="35"/>
  <c r="B53" i="35" s="1"/>
  <c r="B54" i="34" l="1"/>
  <c r="F20" i="34"/>
  <c r="E22" i="34" s="1"/>
  <c r="E23" i="34" l="1"/>
  <c r="B55" i="34" s="1"/>
  <c r="E29" i="33"/>
  <c r="E31" i="33"/>
  <c r="E30" i="33"/>
  <c r="B54" i="33" l="1"/>
  <c r="F20" i="33"/>
  <c r="E22" i="33" s="1"/>
  <c r="E23" i="33" l="1"/>
  <c r="E33" i="33" l="1"/>
  <c r="B55" i="33" s="1"/>
  <c r="B56" i="33" s="1"/>
  <c r="B51" i="34" s="1"/>
  <c r="B56" i="34" s="1"/>
  <c r="B49" i="35" s="1"/>
  <c r="B54" i="35" s="1"/>
</calcChain>
</file>

<file path=xl/sharedStrings.xml><?xml version="1.0" encoding="utf-8"?>
<sst xmlns="http://schemas.openxmlformats.org/spreadsheetml/2006/main" count="348" uniqueCount="120">
  <si>
    <t>Собственники помещений в многоквартирном доме, расположенном по адресу:</t>
  </si>
  <si>
    <t>(указывается адрес нахождения многоквартирного дома)</t>
  </si>
  <si>
    <t>(указывается лицо, оказывающее работы (услуги) по содержанию и ремонту общего имущества в многоквартирном доме)</t>
  </si>
  <si>
    <t>Единица измерения работы (услуги)</t>
  </si>
  <si>
    <t>1 м2, руб</t>
  </si>
  <si>
    <t>Подписи Сторон:</t>
  </si>
  <si>
    <t>(подпись)</t>
  </si>
  <si>
    <t xml:space="preserve">Наименование вида работы
(услуги)2
</t>
  </si>
  <si>
    <t xml:space="preserve">Цена
выполненной работы (оказанной услуги), в рублях
</t>
  </si>
  <si>
    <t xml:space="preserve">Стоимость 3/
сметная стоимость 4 выполненной работы (оказанной услуги) за единицу
</t>
  </si>
  <si>
    <t xml:space="preserve">Периодичность/
количественный показатель выполненной работы (оказанной услуги)
</t>
  </si>
  <si>
    <t xml:space="preserve">АКТ № </t>
  </si>
  <si>
    <t>приемки оказанных услуг и (или) выполненных работ по содержанию
и текущему ремонту общего имущества в многоквартирном доме</t>
  </si>
  <si>
    <t>г. Россошь</t>
  </si>
  <si>
    <t xml:space="preserve">                                                                                                                    (указывается Ф.И.О. уполномоченного собственника помещения в многоквартирном доме либо председателя Совета многоквартирного дома 1)</t>
  </si>
  <si>
    <t xml:space="preserve">            (указывается решение общего собрания собственников помещений в многоквартирном доме либо доверенность, дата, номер)</t>
  </si>
  <si>
    <t xml:space="preserve">                                                                                                    (указывается Ф.И.О. уполномоченного лица, должность)</t>
  </si>
  <si>
    <r>
      <t xml:space="preserve">действующий на основании </t>
    </r>
    <r>
      <rPr>
        <u/>
        <sz val="11"/>
        <color theme="1"/>
        <rFont val="Times New Roman"/>
        <family val="1"/>
        <charset val="204"/>
      </rPr>
      <t xml:space="preserve">устава </t>
    </r>
    <r>
      <rPr>
        <sz val="11"/>
        <color theme="1"/>
        <rFont val="Times New Roman"/>
        <family val="1"/>
        <charset val="204"/>
      </rPr>
      <t>с другой стороны, совместно именуемые "Стороны", составили настоящий Акт о нижеследующем:</t>
    </r>
  </si>
  <si>
    <t xml:space="preserve"> </t>
  </si>
  <si>
    <t xml:space="preserve"> (должность, Ф.И.О.)</t>
  </si>
  <si>
    <t xml:space="preserve">           4. Претензий по выполнению условий Договора Стороны не имеют.</t>
  </si>
  <si>
    <t xml:space="preserve">           3. Работы (услуги) выполнены (оказаны) полностью, в установленные сроки, с надлежащим качеством.</t>
  </si>
  <si>
    <r>
      <t xml:space="preserve">с одной стороны, и </t>
    </r>
    <r>
      <rPr>
        <b/>
        <u/>
        <sz val="11"/>
        <color theme="1"/>
        <rFont val="Times New Roman"/>
        <family val="1"/>
        <charset val="204"/>
      </rPr>
      <t>ООО ЖКХ Локомотив" г. Россошь</t>
    </r>
  </si>
  <si>
    <t>постоянно</t>
  </si>
  <si>
    <t>Итого:</t>
  </si>
  <si>
    <t>г. Россошь, ул. Мира, д. 42</t>
  </si>
  <si>
    <r>
      <t xml:space="preserve">являющегося собственником квартиры </t>
    </r>
    <r>
      <rPr>
        <u/>
        <sz val="11"/>
        <color theme="1"/>
        <rFont val="Times New Roman"/>
        <family val="1"/>
        <charset val="204"/>
      </rPr>
      <t xml:space="preserve">№32, </t>
    </r>
    <r>
      <rPr>
        <sz val="11"/>
        <color theme="1"/>
        <rFont val="Times New Roman"/>
        <family val="1"/>
        <charset val="204"/>
      </rPr>
      <t xml:space="preserve">находящейся в данном многоквартирном доме, действующего на основании </t>
    </r>
    <r>
      <rPr>
        <u/>
        <sz val="11"/>
        <color theme="1"/>
        <rFont val="Times New Roman"/>
        <family val="1"/>
        <charset val="204"/>
      </rPr>
      <t>протокола общего собрания собственников №2 от 18.09.2015 г.</t>
    </r>
  </si>
  <si>
    <r>
      <t xml:space="preserve">        1. Исполнителем предъявлены к приемке следующие оказанные на основании договора управления многоквартирным домом или договора оказания услуг по содержанию и (или) выполнению работ по ремонту общего имущества в многоквартирном доме либо договора подряда по выполнению работ по ремонту общего имущества в многоквартирном доме (указать нужное)   </t>
    </r>
    <r>
      <rPr>
        <u/>
        <sz val="11"/>
        <color theme="1"/>
        <rFont val="Times New Roman"/>
        <family val="1"/>
        <charset val="204"/>
      </rPr>
      <t>№56  от   01.09.2015 г.</t>
    </r>
  </si>
  <si>
    <r>
      <t>(далее - "Договор") услуги и (или) выполненные работы по содержанию и текущему ремонту общего имущества в многоквартирном доме</t>
    </r>
    <r>
      <rPr>
        <u/>
        <sz val="11"/>
        <color theme="1"/>
        <rFont val="Times New Roman"/>
        <family val="1"/>
        <charset val="204"/>
      </rPr>
      <t xml:space="preserve"> №42</t>
    </r>
    <r>
      <rPr>
        <sz val="11"/>
        <color theme="1"/>
        <rFont val="Times New Roman"/>
        <family val="1"/>
        <charset val="204"/>
      </rPr>
      <t>, расположенном по адресу:</t>
    </r>
    <r>
      <rPr>
        <u/>
        <sz val="11"/>
        <color theme="1"/>
        <rFont val="Times New Roman"/>
        <family val="1"/>
        <charset val="204"/>
      </rPr>
      <t xml:space="preserve"> г. Россошь, ул. Мира</t>
    </r>
  </si>
  <si>
    <t>Стоимость материалов</t>
  </si>
  <si>
    <r>
      <t xml:space="preserve">Заказчик - </t>
    </r>
    <r>
      <rPr>
        <b/>
        <sz val="10.5"/>
        <color theme="1"/>
        <rFont val="Times New Roman"/>
        <family val="1"/>
        <charset val="204"/>
      </rPr>
      <t>Собственники МКД, в лице председателя совета дома Моисеенковой В.Г.</t>
    </r>
  </si>
  <si>
    <t>Настоящий Акт составлен в 2-х экземплярах, имеющий одинаковую юридическую силу, по одному для каждой Стороны.</t>
  </si>
  <si>
    <t>определена приложением № 9 к договору</t>
  </si>
  <si>
    <t>Информация для собственников:</t>
  </si>
  <si>
    <t xml:space="preserve">Итого остаток на конец квартала </t>
  </si>
  <si>
    <t xml:space="preserve">  </t>
  </si>
  <si>
    <t>руб.</t>
  </si>
  <si>
    <t>Общая площадь квартир - 3803,6 м2</t>
  </si>
  <si>
    <t>в т.ч. Оплачено по квит.</t>
  </si>
  <si>
    <t>Расходы по содержанию и тек.ремонту, руб.</t>
  </si>
  <si>
    <t xml:space="preserve">Расходы по управлению МКД </t>
  </si>
  <si>
    <r>
      <t xml:space="preserve">именуемый в дальнейшем "Заказчик", в лице  </t>
    </r>
    <r>
      <rPr>
        <b/>
        <u/>
        <sz val="11"/>
        <color theme="1"/>
        <rFont val="Times New Roman"/>
        <family val="1"/>
        <charset val="204"/>
      </rPr>
      <t>Моисеенковой Валентины Георгиевны</t>
    </r>
  </si>
  <si>
    <t>Остаток на начало квартала</t>
  </si>
  <si>
    <t>Услуги по содержанию многоквартирного дома</t>
  </si>
  <si>
    <t>холодная вода на СОИ</t>
  </si>
  <si>
    <t>горячая вода на СОИ</t>
  </si>
  <si>
    <t>электроэнергия на СОИ</t>
  </si>
  <si>
    <t>водоотведение на СОИ</t>
  </si>
  <si>
    <t xml:space="preserve">Оплачено по нежилым помещениям </t>
  </si>
  <si>
    <t>Услуги по дератизации и дезинфекции</t>
  </si>
  <si>
    <t>По заявке собственников или 4 раза в год</t>
  </si>
  <si>
    <r>
      <t xml:space="preserve">именуемый в дальнейшем "Исполнитель", в лице </t>
    </r>
    <r>
      <rPr>
        <b/>
        <u/>
        <sz val="11"/>
        <color theme="1"/>
        <rFont val="Times New Roman"/>
        <family val="1"/>
        <charset val="204"/>
      </rPr>
      <t>Директора Бовкун Алексея Александровича</t>
    </r>
  </si>
  <si>
    <t>Не жилые помещения - 633,3 м2</t>
  </si>
  <si>
    <t>ип пышнограев</t>
  </si>
  <si>
    <r>
      <t xml:space="preserve">Исполнитель - </t>
    </r>
    <r>
      <rPr>
        <b/>
        <sz val="11"/>
        <color theme="1"/>
        <rFont val="Times New Roman"/>
        <family val="1"/>
        <charset val="204"/>
      </rPr>
      <t>ООО ЖКХ "Локомотив", в лице директора Бовкун А.А.</t>
    </r>
  </si>
  <si>
    <t>осфр</t>
  </si>
  <si>
    <t>за 1 квартал 2025 года</t>
  </si>
  <si>
    <t>31.03.2025 г.</t>
  </si>
  <si>
    <t>1 квартал</t>
  </si>
  <si>
    <t>Замена доводчика (кв.44)</t>
  </si>
  <si>
    <t>Утепление трубы отопления в подвале (кв.32)</t>
  </si>
  <si>
    <t>январь</t>
  </si>
  <si>
    <t>февраль</t>
  </si>
  <si>
    <t>ч/ч</t>
  </si>
  <si>
    <t xml:space="preserve">           2. Всего за период с "01" 01  2025 г. по "31" 03 2025 г. выполнено работ (оказано услуг) на общую сумму триста девяносто шесть тысяч пятьсот двадцать шесть рублей 86 копеек.</t>
  </si>
  <si>
    <t>Предъявлено населению 361635,2</t>
  </si>
  <si>
    <t>за 2 квартал 2025 года</t>
  </si>
  <si>
    <t>2 квартал</t>
  </si>
  <si>
    <t>Корректировка отчета по частичному ремонту цоколя</t>
  </si>
  <si>
    <t>за 4 кв. 2024 г.</t>
  </si>
  <si>
    <t>за 3 квартал 2025 года</t>
  </si>
  <si>
    <t>3 квартал</t>
  </si>
  <si>
    <t>ремонт ХВС ФСС в подвале</t>
  </si>
  <si>
    <t>апрель</t>
  </si>
  <si>
    <t>ч/час</t>
  </si>
  <si>
    <t xml:space="preserve">           2. Всего за период с "01" 04  2025 г. по "30" 06 2025 г. выполнено работ (оказано услуг) на общую сумму триста шестьдесят девять тысяч пятьсот сеьдесят три рубля 04 копейки</t>
  </si>
  <si>
    <t>Предъявлено населению 358912,11</t>
  </si>
  <si>
    <t>Предъявлено населению 386326,99</t>
  </si>
  <si>
    <t>август</t>
  </si>
  <si>
    <t xml:space="preserve">Корректировка по услуге уборка придомовой территории и МОП за половину месяца
</t>
  </si>
  <si>
    <t xml:space="preserve">           2. Всего за период с "01" 07  2025 г. по "30" 09 2025 г. выполнено работ (оказано услуг) на общую сумму триста шестьдесят девять тысяч четыреста тридцать четыре рубля 98 копеек</t>
  </si>
  <si>
    <t>за 4 квартал 2025 года</t>
  </si>
  <si>
    <t>4 квартал</t>
  </si>
  <si>
    <t>ОТЧЕТ</t>
  </si>
  <si>
    <t>О ВЫПОЛНЕННЫХ РАБОТАХ И ДВИЖЕНИИ  СРЕДСТВ</t>
  </si>
  <si>
    <t>по ж.д. ул.Мира, д. 42</t>
  </si>
  <si>
    <t>Остаток на начало периода</t>
  </si>
  <si>
    <t xml:space="preserve">Доходы: </t>
  </si>
  <si>
    <t>в том числе:</t>
  </si>
  <si>
    <t>Оплачено в текущем периоде по квитанциям</t>
  </si>
  <si>
    <t>Оплачено по нежилым помещения ОСФР, КМ -Сервис</t>
  </si>
  <si>
    <t>Итого доходов:</t>
  </si>
  <si>
    <t>Расходы:</t>
  </si>
  <si>
    <t>Услуга по дератизации и дезинфекции</t>
  </si>
  <si>
    <t>Горячая вода на СОИ</t>
  </si>
  <si>
    <t>Водоотведение на СОИ</t>
  </si>
  <si>
    <t>Электроэнергия на СОИ</t>
  </si>
  <si>
    <t>Холодная вода на СОИ</t>
  </si>
  <si>
    <t>работы по договору, всего</t>
  </si>
  <si>
    <t>Итого расходов</t>
  </si>
  <si>
    <t>Справочно:</t>
  </si>
  <si>
    <t>Прирост (+) / уменьшение (-) задолженности за год</t>
  </si>
  <si>
    <t xml:space="preserve">Получил: </t>
  </si>
  <si>
    <t>_____________________________________________</t>
  </si>
  <si>
    <t>НА ЛИЦЕВОМ СЧЕТЕ  ЗА  период  с 01.01.2025 г. по 31.12.2025 г.</t>
  </si>
  <si>
    <t>Остаток средств на 01.01.2026</t>
  </si>
  <si>
    <t>Корректировка по услуге уборка придомовой территории и МОП за половину месяца</t>
  </si>
  <si>
    <t>Непредвиденные работы 26 ч/ч</t>
  </si>
  <si>
    <t>Предъявлено населению 379269,64</t>
  </si>
  <si>
    <t>Начислено всего 1485189,33</t>
  </si>
  <si>
    <t>* холодная вода на СОИ -7839,95</t>
  </si>
  <si>
    <t>* горячая вода на СОИ -  82496,07</t>
  </si>
  <si>
    <t>* электроэнергия на СОИ- 12396,01</t>
  </si>
  <si>
    <t>* водоотведение на СОИ-26936,16</t>
  </si>
  <si>
    <t>Задолженность населения по оплате на 01.01.2025 г.</t>
  </si>
  <si>
    <t>Задолженность населения по оплате на 01.01.2026 г.</t>
  </si>
  <si>
    <t>Отчет за 2025 год.</t>
  </si>
  <si>
    <t>Перечень предлагаемых работ на 2026 год.</t>
  </si>
  <si>
    <t>Предложение по структуре тарифа на 2026 год.</t>
  </si>
  <si>
    <t xml:space="preserve">           2. Всего за период с "01" 10  2025 г. по "31" 12  2025 г.выполнено работ (оказано услуг) на общую сумму триста восемьдесят две тысячи семьсот восемнадцать рублей 03 копейки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</si>
</sst>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#,##0.00_ ;\-#,##0.00\ "/>
    <numFmt numFmtId="165" formatCode="[$-419]General"/>
    <numFmt numFmtId="166" formatCode="#,##0.00\ _₽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.5"/>
      <color theme="1"/>
      <name val="Times New Roman"/>
      <family val="1"/>
      <charset val="204"/>
    </font>
    <font>
      <b/>
      <sz val="10.5"/>
      <color theme="1"/>
      <name val="Times New Roman"/>
      <family val="1"/>
      <charset val="204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sz val="11"/>
      <color rgb="FF000000"/>
      <name val="Calibri"/>
      <family val="2"/>
      <charset val="204"/>
    </font>
    <font>
      <sz val="12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4" fillId="0" borderId="0"/>
    <xf numFmtId="0" fontId="15" fillId="0" borderId="0"/>
    <xf numFmtId="165" fontId="16" fillId="0" borderId="0"/>
  </cellStyleXfs>
  <cellXfs count="94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wrapText="1"/>
    </xf>
    <xf numFmtId="0" fontId="6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3" fontId="4" fillId="0" borderId="1" xfId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3" fontId="7" fillId="0" borderId="1" xfId="1" applyFont="1" applyBorder="1" applyAlignment="1">
      <alignment horizontal="center" vertical="center" wrapText="1"/>
    </xf>
    <xf numFmtId="0" fontId="7" fillId="0" borderId="0" xfId="0" applyFont="1"/>
    <xf numFmtId="43" fontId="7" fillId="0" borderId="0" xfId="0" applyNumberFormat="1" applyFont="1"/>
    <xf numFmtId="164" fontId="7" fillId="0" borderId="0" xfId="1" applyNumberFormat="1" applyFont="1"/>
    <xf numFmtId="164" fontId="4" fillId="0" borderId="0" xfId="1" applyNumberFormat="1" applyFont="1"/>
    <xf numFmtId="0" fontId="13" fillId="0" borderId="0" xfId="0" applyFont="1"/>
    <xf numFmtId="43" fontId="4" fillId="0" borderId="0" xfId="0" applyNumberFormat="1" applyFont="1"/>
    <xf numFmtId="0" fontId="11" fillId="0" borderId="1" xfId="0" applyFont="1" applyBorder="1"/>
    <xf numFmtId="0" fontId="5" fillId="0" borderId="0" xfId="0" applyFont="1" applyAlignment="1">
      <alignment horizontal="left" wrapText="1"/>
    </xf>
    <xf numFmtId="0" fontId="11" fillId="0" borderId="1" xfId="0" applyFont="1" applyBorder="1" applyAlignment="1">
      <alignment wrapText="1"/>
    </xf>
    <xf numFmtId="0" fontId="17" fillId="0" borderId="1" xfId="0" applyFont="1" applyBorder="1"/>
    <xf numFmtId="0" fontId="17" fillId="0" borderId="1" xfId="0" applyFont="1" applyBorder="1" applyAlignment="1">
      <alignment horizontal="center"/>
    </xf>
    <xf numFmtId="0" fontId="5" fillId="0" borderId="0" xfId="0" applyFont="1" applyAlignment="1">
      <alignment horizontal="right" wrapText="1"/>
    </xf>
    <xf numFmtId="0" fontId="5" fillId="0" borderId="0" xfId="0" applyFont="1" applyAlignment="1">
      <alignment wrapText="1"/>
    </xf>
    <xf numFmtId="0" fontId="4" fillId="2" borderId="0" xfId="0" applyFont="1" applyFill="1"/>
    <xf numFmtId="0" fontId="18" fillId="0" borderId="0" xfId="0" applyFont="1"/>
    <xf numFmtId="0" fontId="4" fillId="0" borderId="0" xfId="0" applyFont="1" applyAlignment="1">
      <alignment wrapText="1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14" fontId="5" fillId="0" borderId="0" xfId="0" applyNumberFormat="1" applyFont="1" applyAlignment="1">
      <alignment horizontal="right" wrapText="1"/>
    </xf>
    <xf numFmtId="164" fontId="4" fillId="0" borderId="1" xfId="1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19" fillId="0" borderId="0" xfId="0" applyFont="1" applyAlignment="1"/>
    <xf numFmtId="0" fontId="20" fillId="0" borderId="0" xfId="0" applyFont="1"/>
    <xf numFmtId="0" fontId="3" fillId="0" borderId="0" xfId="0" applyFont="1" applyAlignment="1"/>
    <xf numFmtId="49" fontId="3" fillId="0" borderId="1" xfId="0" applyNumberFormat="1" applyFont="1" applyBorder="1"/>
    <xf numFmtId="166" fontId="8" fillId="0" borderId="1" xfId="1" applyNumberFormat="1" applyFont="1" applyBorder="1" applyAlignment="1">
      <alignment horizontal="center"/>
    </xf>
    <xf numFmtId="4" fontId="19" fillId="0" borderId="0" xfId="0" applyNumberFormat="1" applyFont="1"/>
    <xf numFmtId="0" fontId="3" fillId="0" borderId="0" xfId="0" applyFont="1" applyAlignment="1">
      <alignment horizontal="left"/>
    </xf>
    <xf numFmtId="49" fontId="3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49" fontId="3" fillId="0" borderId="1" xfId="0" applyNumberFormat="1" applyFont="1" applyBorder="1" applyAlignment="1"/>
    <xf numFmtId="43" fontId="3" fillId="2" borderId="1" xfId="1" applyFont="1" applyFill="1" applyBorder="1" applyAlignment="1">
      <alignment horizontal="center"/>
    </xf>
    <xf numFmtId="164" fontId="3" fillId="0" borderId="0" xfId="1" applyNumberFormat="1" applyFont="1" applyBorder="1"/>
    <xf numFmtId="0" fontId="3" fillId="0" borderId="1" xfId="0" applyFont="1" applyBorder="1" applyAlignment="1">
      <alignment wrapText="1"/>
    </xf>
    <xf numFmtId="0" fontId="3" fillId="0" borderId="0" xfId="0" applyFont="1" applyAlignment="1">
      <alignment horizontal="center"/>
    </xf>
    <xf numFmtId="166" fontId="8" fillId="0" borderId="1" xfId="0" applyNumberFormat="1" applyFont="1" applyBorder="1" applyAlignment="1">
      <alignment horizontal="center"/>
    </xf>
    <xf numFmtId="4" fontId="3" fillId="0" borderId="0" xfId="0" applyNumberFormat="1" applyFont="1"/>
    <xf numFmtId="0" fontId="3" fillId="0" borderId="0" xfId="0" applyFont="1" applyBorder="1"/>
    <xf numFmtId="164" fontId="3" fillId="2" borderId="1" xfId="1" applyNumberFormat="1" applyFont="1" applyFill="1" applyBorder="1" applyAlignment="1">
      <alignment horizontal="center"/>
    </xf>
    <xf numFmtId="4" fontId="20" fillId="0" borderId="0" xfId="0" applyNumberFormat="1" applyFont="1"/>
    <xf numFmtId="43" fontId="20" fillId="0" borderId="0" xfId="0" applyNumberFormat="1" applyFont="1"/>
    <xf numFmtId="49" fontId="3" fillId="0" borderId="4" xfId="0" applyNumberFormat="1" applyFont="1" applyBorder="1" applyAlignment="1">
      <alignment vertical="center" wrapText="1"/>
    </xf>
    <xf numFmtId="164" fontId="3" fillId="0" borderId="1" xfId="1" applyNumberFormat="1" applyFont="1" applyBorder="1" applyAlignment="1">
      <alignment horizontal="center"/>
    </xf>
    <xf numFmtId="49" fontId="8" fillId="0" borderId="1" xfId="0" applyNumberFormat="1" applyFont="1" applyBorder="1" applyAlignment="1">
      <alignment horizontal="left"/>
    </xf>
    <xf numFmtId="164" fontId="8" fillId="0" borderId="1" xfId="1" applyNumberFormat="1" applyFont="1" applyBorder="1" applyAlignment="1">
      <alignment horizontal="center"/>
    </xf>
    <xf numFmtId="0" fontId="3" fillId="0" borderId="2" xfId="0" applyFont="1" applyBorder="1" applyAlignment="1">
      <alignment horizontal="left"/>
    </xf>
    <xf numFmtId="43" fontId="3" fillId="0" borderId="2" xfId="1" applyFont="1" applyBorder="1" applyAlignment="1">
      <alignment horizontal="left"/>
    </xf>
    <xf numFmtId="0" fontId="4" fillId="0" borderId="0" xfId="0" applyFont="1" applyAlignment="1">
      <alignment horizontal="left" wrapText="1"/>
    </xf>
    <xf numFmtId="0" fontId="4" fillId="0" borderId="2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12" fillId="0" borderId="2" xfId="0" applyFont="1" applyBorder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4" fillId="2" borderId="0" xfId="0" applyFont="1" applyFill="1" applyAlignment="1">
      <alignment horizontal="left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7" fillId="0" borderId="2" xfId="0" applyFont="1" applyBorder="1" applyAlignment="1">
      <alignment horizontal="center" wrapText="1"/>
    </xf>
    <xf numFmtId="0" fontId="6" fillId="0" borderId="0" xfId="0" applyFont="1" applyAlignment="1">
      <alignment horizontal="right" wrapText="1"/>
    </xf>
    <xf numFmtId="0" fontId="4" fillId="0" borderId="0" xfId="0" applyFont="1" applyAlignment="1">
      <alignment horizontal="right" wrapText="1"/>
    </xf>
    <xf numFmtId="49" fontId="3" fillId="0" borderId="1" xfId="0" applyNumberFormat="1" applyFont="1" applyBorder="1" applyAlignment="1">
      <alignment horizontal="left"/>
    </xf>
    <xf numFmtId="0" fontId="19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left"/>
    </xf>
    <xf numFmtId="43" fontId="3" fillId="0" borderId="0" xfId="1" applyFont="1" applyBorder="1" applyAlignment="1">
      <alignment horizontal="left"/>
    </xf>
    <xf numFmtId="164" fontId="3" fillId="0" borderId="0" xfId="1" applyNumberFormat="1" applyFont="1" applyBorder="1" applyAlignment="1">
      <alignment horizontal="center"/>
    </xf>
  </cellXfs>
  <cellStyles count="5">
    <cellStyle name="Excel Built-in Normal" xfId="4"/>
    <cellStyle name="Обычный" xfId="0" builtinId="0"/>
    <cellStyle name="Обычный 2" xfId="2"/>
    <cellStyle name="Обычный 3" xfId="3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0"/>
  <sheetViews>
    <sheetView view="pageBreakPreview" topLeftCell="A22" zoomScaleSheetLayoutView="100" workbookViewId="0">
      <selection activeCell="B51" sqref="B51"/>
    </sheetView>
  </sheetViews>
  <sheetFormatPr defaultColWidth="9.140625" defaultRowHeight="15" x14ac:dyDescent="0.25"/>
  <cols>
    <col min="1" max="1" width="35.85546875" style="2" customWidth="1"/>
    <col min="2" max="2" width="19.28515625" style="2" customWidth="1"/>
    <col min="3" max="3" width="13" style="2" customWidth="1"/>
    <col min="4" max="4" width="14.28515625" style="2" customWidth="1"/>
    <col min="5" max="5" width="14.140625" style="2" customWidth="1"/>
    <col min="6" max="7" width="9.140625" style="2"/>
    <col min="8" max="8" width="18" style="2" customWidth="1"/>
    <col min="9" max="16384" width="9.140625" style="2"/>
  </cols>
  <sheetData>
    <row r="1" spans="1:5" ht="15.75" x14ac:dyDescent="0.25">
      <c r="A1" s="80" t="s">
        <v>11</v>
      </c>
      <c r="B1" s="80"/>
      <c r="C1" s="80"/>
      <c r="D1" s="80"/>
      <c r="E1" s="80"/>
    </row>
    <row r="2" spans="1:5" ht="30.75" customHeight="1" x14ac:dyDescent="0.25">
      <c r="A2" s="81" t="s">
        <v>12</v>
      </c>
      <c r="B2" s="82"/>
      <c r="C2" s="82"/>
      <c r="D2" s="82"/>
      <c r="E2" s="82"/>
    </row>
    <row r="3" spans="1:5" x14ac:dyDescent="0.25">
      <c r="A3" s="83" t="s">
        <v>56</v>
      </c>
      <c r="B3" s="83"/>
      <c r="C3" s="83"/>
      <c r="D3" s="83"/>
      <c r="E3" s="83"/>
    </row>
    <row r="4" spans="1:5" s="1" customFormat="1" ht="15.75" x14ac:dyDescent="0.25">
      <c r="A4" s="21" t="s">
        <v>13</v>
      </c>
      <c r="B4" s="4"/>
      <c r="C4" s="4"/>
      <c r="D4" s="26"/>
      <c r="E4" s="25" t="s">
        <v>57</v>
      </c>
    </row>
    <row r="5" spans="1:5" x14ac:dyDescent="0.25">
      <c r="A5" s="31"/>
      <c r="B5" s="4"/>
      <c r="C5" s="4"/>
      <c r="D5" s="4"/>
      <c r="E5" s="4"/>
    </row>
    <row r="6" spans="1:5" x14ac:dyDescent="0.25">
      <c r="A6" s="71" t="s">
        <v>0</v>
      </c>
      <c r="B6" s="71"/>
      <c r="C6" s="71"/>
      <c r="D6" s="71"/>
      <c r="E6" s="71"/>
    </row>
    <row r="7" spans="1:5" x14ac:dyDescent="0.25">
      <c r="A7" s="84" t="s">
        <v>25</v>
      </c>
      <c r="B7" s="84"/>
      <c r="C7" s="84"/>
      <c r="D7" s="84"/>
      <c r="E7" s="84"/>
    </row>
    <row r="8" spans="1:5" x14ac:dyDescent="0.25">
      <c r="A8" s="76" t="s">
        <v>1</v>
      </c>
      <c r="B8" s="76"/>
      <c r="C8" s="76"/>
      <c r="D8" s="76"/>
      <c r="E8" s="76"/>
    </row>
    <row r="9" spans="1:5" x14ac:dyDescent="0.25">
      <c r="A9" s="71" t="s">
        <v>41</v>
      </c>
      <c r="B9" s="71"/>
      <c r="C9" s="71"/>
      <c r="D9" s="71"/>
      <c r="E9" s="71"/>
    </row>
    <row r="10" spans="1:5" ht="29.25" customHeight="1" x14ac:dyDescent="0.25">
      <c r="A10" s="85" t="s">
        <v>14</v>
      </c>
      <c r="B10" s="86"/>
      <c r="C10" s="86"/>
      <c r="D10" s="86"/>
      <c r="E10" s="86"/>
    </row>
    <row r="11" spans="1:5" ht="27" customHeight="1" x14ac:dyDescent="0.25">
      <c r="A11" s="71" t="s">
        <v>26</v>
      </c>
      <c r="B11" s="71"/>
      <c r="C11" s="71"/>
      <c r="D11" s="71"/>
      <c r="E11" s="71"/>
    </row>
    <row r="12" spans="1:5" x14ac:dyDescent="0.25">
      <c r="A12" s="76" t="s">
        <v>15</v>
      </c>
      <c r="B12" s="77"/>
      <c r="C12" s="77"/>
      <c r="D12" s="77"/>
      <c r="E12" s="77"/>
    </row>
    <row r="13" spans="1:5" x14ac:dyDescent="0.25">
      <c r="A13" s="71" t="s">
        <v>22</v>
      </c>
      <c r="B13" s="71"/>
      <c r="C13" s="71"/>
      <c r="D13" s="71"/>
      <c r="E13" s="71"/>
    </row>
    <row r="14" spans="1:5" x14ac:dyDescent="0.25">
      <c r="A14" s="76" t="s">
        <v>2</v>
      </c>
      <c r="B14" s="77"/>
      <c r="C14" s="77"/>
      <c r="D14" s="77"/>
      <c r="E14" s="77"/>
    </row>
    <row r="15" spans="1:5" x14ac:dyDescent="0.25">
      <c r="A15" s="71" t="s">
        <v>51</v>
      </c>
      <c r="B15" s="71"/>
      <c r="C15" s="71"/>
      <c r="D15" s="71"/>
      <c r="E15" s="71"/>
    </row>
    <row r="16" spans="1:5" x14ac:dyDescent="0.25">
      <c r="A16" s="76" t="s">
        <v>16</v>
      </c>
      <c r="B16" s="77"/>
      <c r="C16" s="77"/>
      <c r="D16" s="77"/>
      <c r="E16" s="77"/>
    </row>
    <row r="17" spans="1:8" ht="30.75" customHeight="1" x14ac:dyDescent="0.25">
      <c r="A17" s="71" t="s">
        <v>17</v>
      </c>
      <c r="B17" s="71"/>
      <c r="C17" s="71"/>
      <c r="D17" s="71"/>
      <c r="E17" s="71"/>
    </row>
    <row r="18" spans="1:8" ht="60" customHeight="1" x14ac:dyDescent="0.25">
      <c r="A18" s="71" t="s">
        <v>27</v>
      </c>
      <c r="B18" s="71"/>
      <c r="C18" s="71"/>
      <c r="D18" s="71"/>
      <c r="E18" s="71"/>
    </row>
    <row r="19" spans="1:8" ht="30" customHeight="1" x14ac:dyDescent="0.25">
      <c r="A19" s="78" t="s">
        <v>28</v>
      </c>
      <c r="B19" s="78"/>
      <c r="C19" s="78"/>
      <c r="D19" s="78"/>
      <c r="E19" s="78"/>
    </row>
    <row r="20" spans="1:8" x14ac:dyDescent="0.25">
      <c r="A20" s="78"/>
      <c r="B20" s="78"/>
      <c r="C20" s="78"/>
      <c r="D20" s="78"/>
      <c r="E20" s="78"/>
      <c r="F20" s="2">
        <f>3803.6+633.3</f>
        <v>4436.8999999999996</v>
      </c>
      <c r="G20" s="2">
        <v>3</v>
      </c>
    </row>
    <row r="21" spans="1:8" ht="135" x14ac:dyDescent="0.25">
      <c r="A21" s="3" t="s">
        <v>7</v>
      </c>
      <c r="B21" s="3" t="s">
        <v>10</v>
      </c>
      <c r="C21" s="3" t="s">
        <v>3</v>
      </c>
      <c r="D21" s="3" t="s">
        <v>9</v>
      </c>
      <c r="E21" s="3" t="s">
        <v>8</v>
      </c>
    </row>
    <row r="22" spans="1:8" ht="38.25" x14ac:dyDescent="0.25">
      <c r="A22" s="7" t="s">
        <v>43</v>
      </c>
      <c r="B22" s="9" t="s">
        <v>32</v>
      </c>
      <c r="C22" s="3" t="s">
        <v>4</v>
      </c>
      <c r="D22" s="3">
        <v>18.600000000000001</v>
      </c>
      <c r="E22" s="8">
        <f>D22*F20*G20</f>
        <v>247579.02</v>
      </c>
      <c r="H22" s="19"/>
    </row>
    <row r="23" spans="1:8" x14ac:dyDescent="0.25">
      <c r="A23" s="7" t="s">
        <v>40</v>
      </c>
      <c r="B23" s="9" t="s">
        <v>23</v>
      </c>
      <c r="C23" s="3" t="s">
        <v>4</v>
      </c>
      <c r="D23" s="3">
        <v>6.51</v>
      </c>
      <c r="E23" s="8">
        <f>D23*F20*G20</f>
        <v>86652.656999999992</v>
      </c>
      <c r="H23" s="19"/>
    </row>
    <row r="24" spans="1:8" ht="38.25" x14ac:dyDescent="0.25">
      <c r="A24" s="7" t="s">
        <v>49</v>
      </c>
      <c r="B24" s="9" t="s">
        <v>50</v>
      </c>
      <c r="C24" s="3" t="s">
        <v>4</v>
      </c>
      <c r="D24" s="3"/>
      <c r="E24" s="8">
        <v>0</v>
      </c>
    </row>
    <row r="25" spans="1:8" x14ac:dyDescent="0.25">
      <c r="A25" s="7" t="s">
        <v>45</v>
      </c>
      <c r="B25" s="9" t="s">
        <v>58</v>
      </c>
      <c r="C25" s="3" t="s">
        <v>36</v>
      </c>
      <c r="D25" s="3"/>
      <c r="E25" s="8">
        <v>21697.68</v>
      </c>
      <c r="H25" s="19"/>
    </row>
    <row r="26" spans="1:8" x14ac:dyDescent="0.25">
      <c r="A26" s="7" t="s">
        <v>47</v>
      </c>
      <c r="B26" s="9" t="s">
        <v>58</v>
      </c>
      <c r="C26" s="3" t="s">
        <v>36</v>
      </c>
      <c r="D26" s="3"/>
      <c r="E26" s="8">
        <v>13146.8</v>
      </c>
      <c r="H26" s="19"/>
    </row>
    <row r="27" spans="1:8" x14ac:dyDescent="0.25">
      <c r="A27" s="7" t="s">
        <v>46</v>
      </c>
      <c r="B27" s="9" t="s">
        <v>58</v>
      </c>
      <c r="C27" s="3" t="s">
        <v>36</v>
      </c>
      <c r="D27" s="3"/>
      <c r="E27" s="8">
        <v>7715.28</v>
      </c>
      <c r="H27" s="19"/>
    </row>
    <row r="28" spans="1:8" x14ac:dyDescent="0.25">
      <c r="A28" s="7" t="s">
        <v>44</v>
      </c>
      <c r="B28" s="9" t="s">
        <v>58</v>
      </c>
      <c r="C28" s="3" t="s">
        <v>36</v>
      </c>
      <c r="D28" s="3"/>
      <c r="E28" s="8">
        <v>6647.49</v>
      </c>
      <c r="H28" s="19"/>
    </row>
    <row r="29" spans="1:8" x14ac:dyDescent="0.25">
      <c r="A29" s="7" t="s">
        <v>29</v>
      </c>
      <c r="B29" s="9" t="s">
        <v>58</v>
      </c>
      <c r="C29" s="3" t="s">
        <v>36</v>
      </c>
      <c r="D29" s="3"/>
      <c r="E29" s="8">
        <f>7265.29+1150</f>
        <v>8415.2900000000009</v>
      </c>
      <c r="H29" s="19"/>
    </row>
    <row r="30" spans="1:8" s="27" customFormat="1" x14ac:dyDescent="0.25">
      <c r="A30" s="22" t="s">
        <v>59</v>
      </c>
      <c r="B30" s="32" t="s">
        <v>61</v>
      </c>
      <c r="C30" s="33" t="s">
        <v>63</v>
      </c>
      <c r="D30" s="33">
        <v>2</v>
      </c>
      <c r="E30" s="8">
        <f>D30*333.76</f>
        <v>667.52</v>
      </c>
    </row>
    <row r="31" spans="1:8" s="27" customFormat="1" ht="30" x14ac:dyDescent="0.25">
      <c r="A31" s="22" t="s">
        <v>60</v>
      </c>
      <c r="B31" s="32" t="s">
        <v>62</v>
      </c>
      <c r="C31" s="33" t="s">
        <v>63</v>
      </c>
      <c r="D31" s="33">
        <v>12</v>
      </c>
      <c r="E31" s="8">
        <f>D31*333.76</f>
        <v>4005.12</v>
      </c>
    </row>
    <row r="32" spans="1:8" ht="15.75" x14ac:dyDescent="0.25">
      <c r="A32" s="22"/>
      <c r="B32" s="24"/>
      <c r="C32" s="3"/>
      <c r="D32" s="23"/>
      <c r="E32" s="8"/>
      <c r="H32" s="19"/>
    </row>
    <row r="33" spans="1:9" x14ac:dyDescent="0.25">
      <c r="A33" s="10" t="s">
        <v>24</v>
      </c>
      <c r="B33" s="11"/>
      <c r="C33" s="12"/>
      <c r="D33" s="20"/>
      <c r="E33" s="13">
        <f>SUM(E22:E32)</f>
        <v>396526.85699999996</v>
      </c>
    </row>
    <row r="35" spans="1:9" ht="30" customHeight="1" x14ac:dyDescent="0.25">
      <c r="A35" s="79" t="s">
        <v>64</v>
      </c>
      <c r="B35" s="79"/>
      <c r="C35" s="79"/>
      <c r="D35" s="79"/>
      <c r="E35" s="79"/>
      <c r="I35" s="2" t="s">
        <v>35</v>
      </c>
    </row>
    <row r="36" spans="1:9" ht="30" customHeight="1" x14ac:dyDescent="0.25">
      <c r="A36" s="71" t="s">
        <v>21</v>
      </c>
      <c r="B36" s="71"/>
      <c r="C36" s="71"/>
      <c r="D36" s="71"/>
      <c r="E36" s="71"/>
    </row>
    <row r="37" spans="1:9" x14ac:dyDescent="0.25">
      <c r="A37" s="71" t="s">
        <v>20</v>
      </c>
      <c r="B37" s="71"/>
      <c r="C37" s="71"/>
      <c r="D37" s="71"/>
      <c r="E37" s="71"/>
      <c r="F37" s="14"/>
      <c r="G37" s="14"/>
      <c r="H37" s="15"/>
    </row>
    <row r="38" spans="1:9" ht="30" customHeight="1" x14ac:dyDescent="0.25">
      <c r="A38" s="71" t="s">
        <v>31</v>
      </c>
      <c r="B38" s="71"/>
      <c r="C38" s="71"/>
      <c r="D38" s="71"/>
      <c r="E38" s="71"/>
    </row>
    <row r="39" spans="1:9" x14ac:dyDescent="0.25">
      <c r="A39" s="71" t="s">
        <v>18</v>
      </c>
      <c r="B39" s="71"/>
      <c r="C39" s="71"/>
      <c r="D39" s="71"/>
      <c r="E39" s="71"/>
    </row>
    <row r="40" spans="1:9" x14ac:dyDescent="0.25">
      <c r="A40" s="75" t="s">
        <v>5</v>
      </c>
      <c r="B40" s="75"/>
      <c r="C40" s="75"/>
      <c r="D40" s="75"/>
      <c r="E40" s="75"/>
    </row>
    <row r="41" spans="1:9" x14ac:dyDescent="0.25">
      <c r="A41" s="71" t="s">
        <v>18</v>
      </c>
      <c r="B41" s="71"/>
      <c r="C41" s="71"/>
      <c r="D41" s="71"/>
      <c r="E41" s="71"/>
    </row>
    <row r="42" spans="1:9" x14ac:dyDescent="0.25">
      <c r="A42" s="72" t="s">
        <v>54</v>
      </c>
      <c r="B42" s="72"/>
      <c r="C42" s="72"/>
      <c r="D42" s="72"/>
      <c r="E42" s="5"/>
    </row>
    <row r="43" spans="1:9" x14ac:dyDescent="0.25">
      <c r="B43" s="73" t="s">
        <v>19</v>
      </c>
      <c r="C43" s="73"/>
      <c r="D43" s="73"/>
      <c r="E43" s="6" t="s">
        <v>6</v>
      </c>
    </row>
    <row r="44" spans="1:9" x14ac:dyDescent="0.25">
      <c r="A44" s="30"/>
      <c r="B44" s="30"/>
      <c r="C44" s="30"/>
      <c r="D44" s="30"/>
      <c r="E44" s="30"/>
    </row>
    <row r="45" spans="1:9" x14ac:dyDescent="0.25">
      <c r="A45" s="74" t="s">
        <v>30</v>
      </c>
      <c r="B45" s="74"/>
      <c r="C45" s="74"/>
      <c r="D45" s="74"/>
      <c r="E45" s="5"/>
    </row>
    <row r="46" spans="1:9" x14ac:dyDescent="0.25">
      <c r="B46" s="73" t="s">
        <v>19</v>
      </c>
      <c r="C46" s="73"/>
      <c r="D46" s="73"/>
      <c r="E46" s="6" t="s">
        <v>6</v>
      </c>
    </row>
    <row r="48" spans="1:9" x14ac:dyDescent="0.25">
      <c r="A48" s="28" t="s">
        <v>37</v>
      </c>
    </row>
    <row r="49" spans="1:8" x14ac:dyDescent="0.25">
      <c r="A49" s="28" t="s">
        <v>52</v>
      </c>
    </row>
    <row r="50" spans="1:8" x14ac:dyDescent="0.25">
      <c r="A50" s="14" t="s">
        <v>33</v>
      </c>
    </row>
    <row r="51" spans="1:8" x14ac:dyDescent="0.25">
      <c r="A51" s="2" t="s">
        <v>42</v>
      </c>
      <c r="B51" s="16">
        <v>-88819.83</v>
      </c>
    </row>
    <row r="52" spans="1:8" x14ac:dyDescent="0.25">
      <c r="A52" s="2" t="s">
        <v>65</v>
      </c>
      <c r="B52" s="17"/>
    </row>
    <row r="53" spans="1:8" x14ac:dyDescent="0.25">
      <c r="A53" s="2" t="s">
        <v>38</v>
      </c>
      <c r="B53" s="17">
        <v>367778.59</v>
      </c>
      <c r="G53" s="2">
        <v>21511.42</v>
      </c>
      <c r="H53" s="2" t="s">
        <v>53</v>
      </c>
    </row>
    <row r="54" spans="1:8" x14ac:dyDescent="0.25">
      <c r="A54" s="2" t="s">
        <v>48</v>
      </c>
      <c r="B54" s="17">
        <f>G53+G54</f>
        <v>21511.42</v>
      </c>
      <c r="F54" s="2" t="s">
        <v>55</v>
      </c>
      <c r="G54" s="2">
        <v>0</v>
      </c>
    </row>
    <row r="55" spans="1:8" ht="30" x14ac:dyDescent="0.25">
      <c r="A55" s="29" t="s">
        <v>39</v>
      </c>
      <c r="B55" s="17">
        <f>E33</f>
        <v>396526.85699999996</v>
      </c>
    </row>
    <row r="56" spans="1:8" x14ac:dyDescent="0.25">
      <c r="A56" s="18" t="s">
        <v>34</v>
      </c>
      <c r="B56" s="16">
        <f>(B51+B53+B54)-B55</f>
        <v>-96056.676999999967</v>
      </c>
    </row>
    <row r="58" spans="1:8" x14ac:dyDescent="0.25">
      <c r="B58" s="2">
        <v>-88819.83</v>
      </c>
    </row>
    <row r="60" spans="1:8" x14ac:dyDescent="0.25">
      <c r="C60" s="19"/>
    </row>
  </sheetData>
  <mergeCells count="29">
    <mergeCell ref="A14:E14"/>
    <mergeCell ref="A1:E1"/>
    <mergeCell ref="A2:E2"/>
    <mergeCell ref="A3:E3"/>
    <mergeCell ref="A6:E6"/>
    <mergeCell ref="A7:E7"/>
    <mergeCell ref="A8:E8"/>
    <mergeCell ref="A9:E9"/>
    <mergeCell ref="A10:E10"/>
    <mergeCell ref="A11:E11"/>
    <mergeCell ref="A12:E12"/>
    <mergeCell ref="A13:E13"/>
    <mergeCell ref="A40:E40"/>
    <mergeCell ref="A15:E15"/>
    <mergeCell ref="A16:E16"/>
    <mergeCell ref="A17:E17"/>
    <mergeCell ref="A18:E18"/>
    <mergeCell ref="A19:E19"/>
    <mergeCell ref="A20:E20"/>
    <mergeCell ref="A35:E35"/>
    <mergeCell ref="A36:E36"/>
    <mergeCell ref="A37:E37"/>
    <mergeCell ref="A38:E38"/>
    <mergeCell ref="A39:E39"/>
    <mergeCell ref="A41:E41"/>
    <mergeCell ref="A42:D42"/>
    <mergeCell ref="B43:D43"/>
    <mergeCell ref="A45:D45"/>
    <mergeCell ref="B46:D46"/>
  </mergeCells>
  <printOptions horizontalCentered="1"/>
  <pageMargins left="0.31496062992125984" right="0.31496062992125984" top="0.55118110236220474" bottom="0.35433070866141736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0"/>
  <sheetViews>
    <sheetView view="pageBreakPreview" topLeftCell="A22" zoomScaleSheetLayoutView="100" workbookViewId="0">
      <selection activeCell="A30" sqref="A30"/>
    </sheetView>
  </sheetViews>
  <sheetFormatPr defaultColWidth="9.140625" defaultRowHeight="15" x14ac:dyDescent="0.25"/>
  <cols>
    <col min="1" max="1" width="35.85546875" style="2" customWidth="1"/>
    <col min="2" max="2" width="19.28515625" style="2" customWidth="1"/>
    <col min="3" max="3" width="13" style="2" customWidth="1"/>
    <col min="4" max="4" width="14.28515625" style="2" customWidth="1"/>
    <col min="5" max="5" width="14.140625" style="2" customWidth="1"/>
    <col min="6" max="7" width="9.140625" style="2"/>
    <col min="8" max="8" width="18" style="2" customWidth="1"/>
    <col min="9" max="16384" width="9.140625" style="2"/>
  </cols>
  <sheetData>
    <row r="1" spans="1:5" ht="15.75" x14ac:dyDescent="0.25">
      <c r="A1" s="80" t="s">
        <v>11</v>
      </c>
      <c r="B1" s="80"/>
      <c r="C1" s="80"/>
      <c r="D1" s="80"/>
      <c r="E1" s="80"/>
    </row>
    <row r="2" spans="1:5" ht="30.75" customHeight="1" x14ac:dyDescent="0.25">
      <c r="A2" s="81" t="s">
        <v>12</v>
      </c>
      <c r="B2" s="82"/>
      <c r="C2" s="82"/>
      <c r="D2" s="82"/>
      <c r="E2" s="82"/>
    </row>
    <row r="3" spans="1:5" x14ac:dyDescent="0.25">
      <c r="A3" s="83" t="s">
        <v>66</v>
      </c>
      <c r="B3" s="83"/>
      <c r="C3" s="83"/>
      <c r="D3" s="83"/>
      <c r="E3" s="83"/>
    </row>
    <row r="4" spans="1:5" s="1" customFormat="1" ht="15.75" x14ac:dyDescent="0.25">
      <c r="A4" s="21" t="s">
        <v>13</v>
      </c>
      <c r="B4" s="4"/>
      <c r="C4" s="4"/>
      <c r="D4" s="26"/>
      <c r="E4" s="37">
        <v>45838</v>
      </c>
    </row>
    <row r="5" spans="1:5" x14ac:dyDescent="0.25">
      <c r="A5" s="35"/>
      <c r="B5" s="4"/>
      <c r="C5" s="4"/>
      <c r="D5" s="4"/>
      <c r="E5" s="4"/>
    </row>
    <row r="6" spans="1:5" x14ac:dyDescent="0.25">
      <c r="A6" s="71" t="s">
        <v>0</v>
      </c>
      <c r="B6" s="71"/>
      <c r="C6" s="71"/>
      <c r="D6" s="71"/>
      <c r="E6" s="71"/>
    </row>
    <row r="7" spans="1:5" x14ac:dyDescent="0.25">
      <c r="A7" s="84" t="s">
        <v>25</v>
      </c>
      <c r="B7" s="84"/>
      <c r="C7" s="84"/>
      <c r="D7" s="84"/>
      <c r="E7" s="84"/>
    </row>
    <row r="8" spans="1:5" x14ac:dyDescent="0.25">
      <c r="A8" s="76" t="s">
        <v>1</v>
      </c>
      <c r="B8" s="76"/>
      <c r="C8" s="76"/>
      <c r="D8" s="76"/>
      <c r="E8" s="76"/>
    </row>
    <row r="9" spans="1:5" x14ac:dyDescent="0.25">
      <c r="A9" s="71" t="s">
        <v>41</v>
      </c>
      <c r="B9" s="71"/>
      <c r="C9" s="71"/>
      <c r="D9" s="71"/>
      <c r="E9" s="71"/>
    </row>
    <row r="10" spans="1:5" ht="29.25" customHeight="1" x14ac:dyDescent="0.25">
      <c r="A10" s="85" t="s">
        <v>14</v>
      </c>
      <c r="B10" s="86"/>
      <c r="C10" s="86"/>
      <c r="D10" s="86"/>
      <c r="E10" s="86"/>
    </row>
    <row r="11" spans="1:5" ht="27" customHeight="1" x14ac:dyDescent="0.25">
      <c r="A11" s="71" t="s">
        <v>26</v>
      </c>
      <c r="B11" s="71"/>
      <c r="C11" s="71"/>
      <c r="D11" s="71"/>
      <c r="E11" s="71"/>
    </row>
    <row r="12" spans="1:5" x14ac:dyDescent="0.25">
      <c r="A12" s="76" t="s">
        <v>15</v>
      </c>
      <c r="B12" s="77"/>
      <c r="C12" s="77"/>
      <c r="D12" s="77"/>
      <c r="E12" s="77"/>
    </row>
    <row r="13" spans="1:5" x14ac:dyDescent="0.25">
      <c r="A13" s="71" t="s">
        <v>22</v>
      </c>
      <c r="B13" s="71"/>
      <c r="C13" s="71"/>
      <c r="D13" s="71"/>
      <c r="E13" s="71"/>
    </row>
    <row r="14" spans="1:5" x14ac:dyDescent="0.25">
      <c r="A14" s="76" t="s">
        <v>2</v>
      </c>
      <c r="B14" s="77"/>
      <c r="C14" s="77"/>
      <c r="D14" s="77"/>
      <c r="E14" s="77"/>
    </row>
    <row r="15" spans="1:5" x14ac:dyDescent="0.25">
      <c r="A15" s="71" t="s">
        <v>51</v>
      </c>
      <c r="B15" s="71"/>
      <c r="C15" s="71"/>
      <c r="D15" s="71"/>
      <c r="E15" s="71"/>
    </row>
    <row r="16" spans="1:5" x14ac:dyDescent="0.25">
      <c r="A16" s="76" t="s">
        <v>16</v>
      </c>
      <c r="B16" s="77"/>
      <c r="C16" s="77"/>
      <c r="D16" s="77"/>
      <c r="E16" s="77"/>
    </row>
    <row r="17" spans="1:8" ht="30.75" customHeight="1" x14ac:dyDescent="0.25">
      <c r="A17" s="71" t="s">
        <v>17</v>
      </c>
      <c r="B17" s="71"/>
      <c r="C17" s="71"/>
      <c r="D17" s="71"/>
      <c r="E17" s="71"/>
    </row>
    <row r="18" spans="1:8" ht="60" customHeight="1" x14ac:dyDescent="0.25">
      <c r="A18" s="71" t="s">
        <v>27</v>
      </c>
      <c r="B18" s="71"/>
      <c r="C18" s="71"/>
      <c r="D18" s="71"/>
      <c r="E18" s="71"/>
    </row>
    <row r="19" spans="1:8" ht="30" customHeight="1" x14ac:dyDescent="0.25">
      <c r="A19" s="78" t="s">
        <v>28</v>
      </c>
      <c r="B19" s="78"/>
      <c r="C19" s="78"/>
      <c r="D19" s="78"/>
      <c r="E19" s="78"/>
    </row>
    <row r="20" spans="1:8" x14ac:dyDescent="0.25">
      <c r="A20" s="78"/>
      <c r="B20" s="78"/>
      <c r="C20" s="78"/>
      <c r="D20" s="78"/>
      <c r="E20" s="78"/>
      <c r="F20" s="2">
        <f>3803.6+633.3</f>
        <v>4436.8999999999996</v>
      </c>
      <c r="G20" s="2">
        <v>3</v>
      </c>
    </row>
    <row r="21" spans="1:8" ht="135" x14ac:dyDescent="0.25">
      <c r="A21" s="3" t="s">
        <v>7</v>
      </c>
      <c r="B21" s="3" t="s">
        <v>10</v>
      </c>
      <c r="C21" s="3" t="s">
        <v>3</v>
      </c>
      <c r="D21" s="3" t="s">
        <v>9</v>
      </c>
      <c r="E21" s="3" t="s">
        <v>8</v>
      </c>
    </row>
    <row r="22" spans="1:8" ht="38.25" x14ac:dyDescent="0.25">
      <c r="A22" s="7" t="s">
        <v>43</v>
      </c>
      <c r="B22" s="9" t="s">
        <v>32</v>
      </c>
      <c r="C22" s="3" t="s">
        <v>4</v>
      </c>
      <c r="D22" s="3">
        <v>18.600000000000001</v>
      </c>
      <c r="E22" s="8">
        <f>D22*F20*G20</f>
        <v>247579.02</v>
      </c>
      <c r="H22" s="19"/>
    </row>
    <row r="23" spans="1:8" x14ac:dyDescent="0.25">
      <c r="A23" s="7" t="s">
        <v>40</v>
      </c>
      <c r="B23" s="9" t="s">
        <v>23</v>
      </c>
      <c r="C23" s="3" t="s">
        <v>4</v>
      </c>
      <c r="D23" s="3">
        <v>6.51</v>
      </c>
      <c r="E23" s="8">
        <f>D23*F20*G20</f>
        <v>86652.656999999992</v>
      </c>
      <c r="H23" s="19"/>
    </row>
    <row r="24" spans="1:8" ht="38.25" x14ac:dyDescent="0.25">
      <c r="A24" s="7" t="s">
        <v>49</v>
      </c>
      <c r="B24" s="9" t="s">
        <v>50</v>
      </c>
      <c r="C24" s="3" t="s">
        <v>4</v>
      </c>
      <c r="D24" s="3"/>
      <c r="E24" s="8">
        <v>0</v>
      </c>
    </row>
    <row r="25" spans="1:8" x14ac:dyDescent="0.25">
      <c r="A25" s="7" t="s">
        <v>45</v>
      </c>
      <c r="B25" s="9" t="s">
        <v>67</v>
      </c>
      <c r="C25" s="3" t="s">
        <v>36</v>
      </c>
      <c r="D25" s="3"/>
      <c r="E25" s="8">
        <v>21215.34</v>
      </c>
      <c r="H25" s="19"/>
    </row>
    <row r="26" spans="1:8" x14ac:dyDescent="0.25">
      <c r="A26" s="7" t="s">
        <v>47</v>
      </c>
      <c r="B26" s="9" t="s">
        <v>67</v>
      </c>
      <c r="C26" s="3" t="s">
        <v>36</v>
      </c>
      <c r="D26" s="3"/>
      <c r="E26" s="8">
        <v>5677.34</v>
      </c>
      <c r="H26" s="19"/>
    </row>
    <row r="27" spans="1:8" x14ac:dyDescent="0.25">
      <c r="A27" s="7" t="s">
        <v>46</v>
      </c>
      <c r="B27" s="9" t="s">
        <v>67</v>
      </c>
      <c r="C27" s="3" t="s">
        <v>36</v>
      </c>
      <c r="D27" s="3"/>
      <c r="E27" s="8">
        <v>0</v>
      </c>
      <c r="H27" s="19"/>
    </row>
    <row r="28" spans="1:8" x14ac:dyDescent="0.25">
      <c r="A28" s="7" t="s">
        <v>44</v>
      </c>
      <c r="B28" s="9" t="s">
        <v>67</v>
      </c>
      <c r="C28" s="3" t="s">
        <v>36</v>
      </c>
      <c r="D28" s="3"/>
      <c r="E28" s="8">
        <v>997.73</v>
      </c>
      <c r="H28" s="19"/>
    </row>
    <row r="29" spans="1:8" x14ac:dyDescent="0.25">
      <c r="A29" s="7" t="s">
        <v>29</v>
      </c>
      <c r="B29" s="9" t="s">
        <v>67</v>
      </c>
      <c r="C29" s="3" t="s">
        <v>36</v>
      </c>
      <c r="D29" s="3"/>
      <c r="E29" s="8">
        <f>7263.03+750</f>
        <v>8013.03</v>
      </c>
      <c r="H29" s="19"/>
    </row>
    <row r="30" spans="1:8" s="27" customFormat="1" ht="30" x14ac:dyDescent="0.25">
      <c r="A30" s="22" t="s">
        <v>68</v>
      </c>
      <c r="B30" s="32" t="s">
        <v>69</v>
      </c>
      <c r="C30" s="33" t="s">
        <v>36</v>
      </c>
      <c r="D30" s="33"/>
      <c r="E30" s="38">
        <v>-4567.2</v>
      </c>
    </row>
    <row r="31" spans="1:8" s="27" customFormat="1" x14ac:dyDescent="0.25">
      <c r="A31" s="22" t="s">
        <v>72</v>
      </c>
      <c r="B31" s="32" t="s">
        <v>73</v>
      </c>
      <c r="C31" s="33" t="s">
        <v>74</v>
      </c>
      <c r="D31" s="33">
        <v>12</v>
      </c>
      <c r="E31" s="8">
        <f>D31*333.76</f>
        <v>4005.12</v>
      </c>
    </row>
    <row r="32" spans="1:8" ht="15.75" x14ac:dyDescent="0.25">
      <c r="A32" s="22"/>
      <c r="B32" s="24"/>
      <c r="C32" s="3"/>
      <c r="D32" s="23"/>
      <c r="E32" s="8"/>
      <c r="H32" s="19"/>
    </row>
    <row r="33" spans="1:9" x14ac:dyDescent="0.25">
      <c r="A33" s="10" t="s">
        <v>24</v>
      </c>
      <c r="B33" s="11"/>
      <c r="C33" s="12"/>
      <c r="D33" s="20"/>
      <c r="E33" s="13">
        <f>SUM(E22:E32)</f>
        <v>369573.03700000001</v>
      </c>
    </row>
    <row r="35" spans="1:9" ht="30" customHeight="1" x14ac:dyDescent="0.25">
      <c r="A35" s="79" t="s">
        <v>75</v>
      </c>
      <c r="B35" s="79"/>
      <c r="C35" s="79"/>
      <c r="D35" s="79"/>
      <c r="E35" s="79"/>
      <c r="I35" s="2" t="s">
        <v>35</v>
      </c>
    </row>
    <row r="36" spans="1:9" ht="30" customHeight="1" x14ac:dyDescent="0.25">
      <c r="A36" s="71" t="s">
        <v>21</v>
      </c>
      <c r="B36" s="71"/>
      <c r="C36" s="71"/>
      <c r="D36" s="71"/>
      <c r="E36" s="71"/>
    </row>
    <row r="37" spans="1:9" x14ac:dyDescent="0.25">
      <c r="A37" s="71" t="s">
        <v>20</v>
      </c>
      <c r="B37" s="71"/>
      <c r="C37" s="71"/>
      <c r="D37" s="71"/>
      <c r="E37" s="71"/>
      <c r="F37" s="14"/>
      <c r="G37" s="14"/>
      <c r="H37" s="15"/>
    </row>
    <row r="38" spans="1:9" ht="30" customHeight="1" x14ac:dyDescent="0.25">
      <c r="A38" s="71" t="s">
        <v>31</v>
      </c>
      <c r="B38" s="71"/>
      <c r="C38" s="71"/>
      <c r="D38" s="71"/>
      <c r="E38" s="71"/>
    </row>
    <row r="39" spans="1:9" x14ac:dyDescent="0.25">
      <c r="A39" s="71" t="s">
        <v>18</v>
      </c>
      <c r="B39" s="71"/>
      <c r="C39" s="71"/>
      <c r="D39" s="71"/>
      <c r="E39" s="71"/>
    </row>
    <row r="40" spans="1:9" x14ac:dyDescent="0.25">
      <c r="A40" s="75" t="s">
        <v>5</v>
      </c>
      <c r="B40" s="75"/>
      <c r="C40" s="75"/>
      <c r="D40" s="75"/>
      <c r="E40" s="75"/>
    </row>
    <row r="41" spans="1:9" x14ac:dyDescent="0.25">
      <c r="A41" s="71" t="s">
        <v>18</v>
      </c>
      <c r="B41" s="71"/>
      <c r="C41" s="71"/>
      <c r="D41" s="71"/>
      <c r="E41" s="71"/>
    </row>
    <row r="42" spans="1:9" x14ac:dyDescent="0.25">
      <c r="A42" s="72" t="s">
        <v>54</v>
      </c>
      <c r="B42" s="72"/>
      <c r="C42" s="72"/>
      <c r="D42" s="72"/>
      <c r="E42" s="5"/>
    </row>
    <row r="43" spans="1:9" x14ac:dyDescent="0.25">
      <c r="B43" s="73" t="s">
        <v>19</v>
      </c>
      <c r="C43" s="73"/>
      <c r="D43" s="73"/>
      <c r="E43" s="6" t="s">
        <v>6</v>
      </c>
    </row>
    <row r="44" spans="1:9" x14ac:dyDescent="0.25">
      <c r="A44" s="34"/>
      <c r="B44" s="34"/>
      <c r="C44" s="34"/>
      <c r="D44" s="34"/>
      <c r="E44" s="34"/>
    </row>
    <row r="45" spans="1:9" x14ac:dyDescent="0.25">
      <c r="A45" s="74" t="s">
        <v>30</v>
      </c>
      <c r="B45" s="74"/>
      <c r="C45" s="74"/>
      <c r="D45" s="74"/>
      <c r="E45" s="5"/>
    </row>
    <row r="46" spans="1:9" x14ac:dyDescent="0.25">
      <c r="B46" s="73" t="s">
        <v>19</v>
      </c>
      <c r="C46" s="73"/>
      <c r="D46" s="73"/>
      <c r="E46" s="6" t="s">
        <v>6</v>
      </c>
    </row>
    <row r="48" spans="1:9" x14ac:dyDescent="0.25">
      <c r="A48" s="28" t="s">
        <v>37</v>
      </c>
    </row>
    <row r="49" spans="1:8" x14ac:dyDescent="0.25">
      <c r="A49" s="28" t="s">
        <v>52</v>
      </c>
    </row>
    <row r="50" spans="1:8" x14ac:dyDescent="0.25">
      <c r="A50" s="14" t="s">
        <v>33</v>
      </c>
    </row>
    <row r="51" spans="1:8" x14ac:dyDescent="0.25">
      <c r="A51" s="2" t="s">
        <v>42</v>
      </c>
      <c r="B51" s="16">
        <f>'1кв'!B56</f>
        <v>-96056.676999999967</v>
      </c>
    </row>
    <row r="52" spans="1:8" x14ac:dyDescent="0.25">
      <c r="A52" s="2" t="s">
        <v>76</v>
      </c>
      <c r="B52" s="17"/>
    </row>
    <row r="53" spans="1:8" x14ac:dyDescent="0.25">
      <c r="A53" s="2" t="s">
        <v>38</v>
      </c>
      <c r="B53" s="17">
        <f>365924.77-169.85</f>
        <v>365754.92000000004</v>
      </c>
      <c r="G53" s="2">
        <v>14463.29</v>
      </c>
      <c r="H53" s="2" t="s">
        <v>53</v>
      </c>
    </row>
    <row r="54" spans="1:8" x14ac:dyDescent="0.25">
      <c r="A54" s="2" t="s">
        <v>48</v>
      </c>
      <c r="B54" s="17">
        <f>G53+G54</f>
        <v>33017.57</v>
      </c>
      <c r="F54" s="2" t="s">
        <v>55</v>
      </c>
      <c r="G54" s="2">
        <v>18554.28</v>
      </c>
    </row>
    <row r="55" spans="1:8" ht="30" x14ac:dyDescent="0.25">
      <c r="A55" s="36" t="s">
        <v>39</v>
      </c>
      <c r="B55" s="17">
        <f>E33</f>
        <v>369573.03700000001</v>
      </c>
    </row>
    <row r="56" spans="1:8" x14ac:dyDescent="0.25">
      <c r="A56" s="18" t="s">
        <v>34</v>
      </c>
      <c r="B56" s="16">
        <f>(B51+B53+B54)-B55</f>
        <v>-66857.223999999929</v>
      </c>
    </row>
    <row r="60" spans="1:8" x14ac:dyDescent="0.25">
      <c r="C60" s="19"/>
    </row>
  </sheetData>
  <mergeCells count="29">
    <mergeCell ref="A41:E41"/>
    <mergeCell ref="A42:D42"/>
    <mergeCell ref="B43:D43"/>
    <mergeCell ref="A45:D45"/>
    <mergeCell ref="B46:D46"/>
    <mergeCell ref="A40:E40"/>
    <mergeCell ref="A15:E15"/>
    <mergeCell ref="A16:E16"/>
    <mergeCell ref="A17:E17"/>
    <mergeCell ref="A18:E18"/>
    <mergeCell ref="A19:E19"/>
    <mergeCell ref="A20:E20"/>
    <mergeCell ref="A35:E35"/>
    <mergeCell ref="A36:E36"/>
    <mergeCell ref="A37:E37"/>
    <mergeCell ref="A38:E38"/>
    <mergeCell ref="A39:E39"/>
    <mergeCell ref="A14:E14"/>
    <mergeCell ref="A1:E1"/>
    <mergeCell ref="A2:E2"/>
    <mergeCell ref="A3:E3"/>
    <mergeCell ref="A6:E6"/>
    <mergeCell ref="A7:E7"/>
    <mergeCell ref="A8:E8"/>
    <mergeCell ref="A9:E9"/>
    <mergeCell ref="A10:E10"/>
    <mergeCell ref="A11:E11"/>
    <mergeCell ref="A12:E12"/>
    <mergeCell ref="A13:E13"/>
  </mergeCells>
  <printOptions horizontalCentered="1"/>
  <pageMargins left="0.31496062992125984" right="0.31496062992125984" top="0.55118110236220474" bottom="0.35433070866141736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8"/>
  <sheetViews>
    <sheetView view="pageBreakPreview" topLeftCell="A22" zoomScaleSheetLayoutView="100" workbookViewId="0">
      <selection activeCell="E25" sqref="E25"/>
    </sheetView>
  </sheetViews>
  <sheetFormatPr defaultColWidth="9.140625" defaultRowHeight="15" x14ac:dyDescent="0.25"/>
  <cols>
    <col min="1" max="1" width="35.85546875" style="2" customWidth="1"/>
    <col min="2" max="2" width="19.28515625" style="2" customWidth="1"/>
    <col min="3" max="3" width="13" style="2" customWidth="1"/>
    <col min="4" max="4" width="14.28515625" style="2" customWidth="1"/>
    <col min="5" max="5" width="14.140625" style="2" customWidth="1"/>
    <col min="6" max="7" width="9.140625" style="2"/>
    <col min="8" max="8" width="18" style="2" customWidth="1"/>
    <col min="9" max="16384" width="9.140625" style="2"/>
  </cols>
  <sheetData>
    <row r="1" spans="1:5" ht="15.75" x14ac:dyDescent="0.25">
      <c r="A1" s="80" t="s">
        <v>11</v>
      </c>
      <c r="B1" s="80"/>
      <c r="C1" s="80"/>
      <c r="D1" s="80"/>
      <c r="E1" s="80"/>
    </row>
    <row r="2" spans="1:5" ht="30.75" customHeight="1" x14ac:dyDescent="0.25">
      <c r="A2" s="81" t="s">
        <v>12</v>
      </c>
      <c r="B2" s="82"/>
      <c r="C2" s="82"/>
      <c r="D2" s="82"/>
      <c r="E2" s="82"/>
    </row>
    <row r="3" spans="1:5" x14ac:dyDescent="0.25">
      <c r="A3" s="83" t="s">
        <v>70</v>
      </c>
      <c r="B3" s="83"/>
      <c r="C3" s="83"/>
      <c r="D3" s="83"/>
      <c r="E3" s="83"/>
    </row>
    <row r="4" spans="1:5" s="1" customFormat="1" ht="15.75" x14ac:dyDescent="0.25">
      <c r="A4" s="21" t="s">
        <v>13</v>
      </c>
      <c r="B4" s="4"/>
      <c r="C4" s="4"/>
      <c r="D4" s="26"/>
      <c r="E4" s="37">
        <v>45930</v>
      </c>
    </row>
    <row r="5" spans="1:5" x14ac:dyDescent="0.25">
      <c r="A5" s="40"/>
      <c r="B5" s="4"/>
      <c r="C5" s="4"/>
      <c r="D5" s="4"/>
      <c r="E5" s="4"/>
    </row>
    <row r="6" spans="1:5" x14ac:dyDescent="0.25">
      <c r="A6" s="71" t="s">
        <v>0</v>
      </c>
      <c r="B6" s="71"/>
      <c r="C6" s="71"/>
      <c r="D6" s="71"/>
      <c r="E6" s="71"/>
    </row>
    <row r="7" spans="1:5" x14ac:dyDescent="0.25">
      <c r="A7" s="84" t="s">
        <v>25</v>
      </c>
      <c r="B7" s="84"/>
      <c r="C7" s="84"/>
      <c r="D7" s="84"/>
      <c r="E7" s="84"/>
    </row>
    <row r="8" spans="1:5" x14ac:dyDescent="0.25">
      <c r="A8" s="76" t="s">
        <v>1</v>
      </c>
      <c r="B8" s="76"/>
      <c r="C8" s="76"/>
      <c r="D8" s="76"/>
      <c r="E8" s="76"/>
    </row>
    <row r="9" spans="1:5" x14ac:dyDescent="0.25">
      <c r="A9" s="71" t="s">
        <v>41</v>
      </c>
      <c r="B9" s="71"/>
      <c r="C9" s="71"/>
      <c r="D9" s="71"/>
      <c r="E9" s="71"/>
    </row>
    <row r="10" spans="1:5" ht="29.25" customHeight="1" x14ac:dyDescent="0.25">
      <c r="A10" s="85" t="s">
        <v>14</v>
      </c>
      <c r="B10" s="86"/>
      <c r="C10" s="86"/>
      <c r="D10" s="86"/>
      <c r="E10" s="86"/>
    </row>
    <row r="11" spans="1:5" ht="27" customHeight="1" x14ac:dyDescent="0.25">
      <c r="A11" s="71" t="s">
        <v>26</v>
      </c>
      <c r="B11" s="71"/>
      <c r="C11" s="71"/>
      <c r="D11" s="71"/>
      <c r="E11" s="71"/>
    </row>
    <row r="12" spans="1:5" x14ac:dyDescent="0.25">
      <c r="A12" s="76" t="s">
        <v>15</v>
      </c>
      <c r="B12" s="77"/>
      <c r="C12" s="77"/>
      <c r="D12" s="77"/>
      <c r="E12" s="77"/>
    </row>
    <row r="13" spans="1:5" x14ac:dyDescent="0.25">
      <c r="A13" s="71" t="s">
        <v>22</v>
      </c>
      <c r="B13" s="71"/>
      <c r="C13" s="71"/>
      <c r="D13" s="71"/>
      <c r="E13" s="71"/>
    </row>
    <row r="14" spans="1:5" x14ac:dyDescent="0.25">
      <c r="A14" s="76" t="s">
        <v>2</v>
      </c>
      <c r="B14" s="77"/>
      <c r="C14" s="77"/>
      <c r="D14" s="77"/>
      <c r="E14" s="77"/>
    </row>
    <row r="15" spans="1:5" x14ac:dyDescent="0.25">
      <c r="A15" s="71" t="s">
        <v>51</v>
      </c>
      <c r="B15" s="71"/>
      <c r="C15" s="71"/>
      <c r="D15" s="71"/>
      <c r="E15" s="71"/>
    </row>
    <row r="16" spans="1:5" x14ac:dyDescent="0.25">
      <c r="A16" s="76" t="s">
        <v>16</v>
      </c>
      <c r="B16" s="77"/>
      <c r="C16" s="77"/>
      <c r="D16" s="77"/>
      <c r="E16" s="77"/>
    </row>
    <row r="17" spans="1:8" ht="30.75" customHeight="1" x14ac:dyDescent="0.25">
      <c r="A17" s="71" t="s">
        <v>17</v>
      </c>
      <c r="B17" s="71"/>
      <c r="C17" s="71"/>
      <c r="D17" s="71"/>
      <c r="E17" s="71"/>
    </row>
    <row r="18" spans="1:8" ht="60" customHeight="1" x14ac:dyDescent="0.25">
      <c r="A18" s="71" t="s">
        <v>27</v>
      </c>
      <c r="B18" s="71"/>
      <c r="C18" s="71"/>
      <c r="D18" s="71"/>
      <c r="E18" s="71"/>
    </row>
    <row r="19" spans="1:8" ht="30" customHeight="1" x14ac:dyDescent="0.25">
      <c r="A19" s="78" t="s">
        <v>28</v>
      </c>
      <c r="B19" s="78"/>
      <c r="C19" s="78"/>
      <c r="D19" s="78"/>
      <c r="E19" s="78"/>
    </row>
    <row r="20" spans="1:8" x14ac:dyDescent="0.25">
      <c r="A20" s="78"/>
      <c r="B20" s="78"/>
      <c r="C20" s="78"/>
      <c r="D20" s="78"/>
      <c r="E20" s="78"/>
      <c r="F20" s="2">
        <f>3803.6+633.3</f>
        <v>4436.8999999999996</v>
      </c>
      <c r="G20" s="2">
        <v>3</v>
      </c>
    </row>
    <row r="21" spans="1:8" ht="135" x14ac:dyDescent="0.25">
      <c r="A21" s="3" t="s">
        <v>7</v>
      </c>
      <c r="B21" s="3" t="s">
        <v>10</v>
      </c>
      <c r="C21" s="3" t="s">
        <v>3</v>
      </c>
      <c r="D21" s="3" t="s">
        <v>9</v>
      </c>
      <c r="E21" s="3" t="s">
        <v>8</v>
      </c>
    </row>
    <row r="22" spans="1:8" ht="38.25" x14ac:dyDescent="0.25">
      <c r="A22" s="7" t="s">
        <v>43</v>
      </c>
      <c r="B22" s="9" t="s">
        <v>32</v>
      </c>
      <c r="C22" s="3" t="s">
        <v>4</v>
      </c>
      <c r="D22" s="3">
        <v>19.36</v>
      </c>
      <c r="E22" s="8">
        <f>D22*F20*G20</f>
        <v>257695.15199999997</v>
      </c>
      <c r="H22" s="19"/>
    </row>
    <row r="23" spans="1:8" x14ac:dyDescent="0.25">
      <c r="A23" s="7" t="s">
        <v>40</v>
      </c>
      <c r="B23" s="9" t="s">
        <v>23</v>
      </c>
      <c r="C23" s="3" t="s">
        <v>4</v>
      </c>
      <c r="D23" s="3">
        <v>7.13</v>
      </c>
      <c r="E23" s="8">
        <f>D23*F20*G20</f>
        <v>94905.290999999997</v>
      </c>
      <c r="H23" s="19"/>
    </row>
    <row r="24" spans="1:8" ht="38.25" x14ac:dyDescent="0.25">
      <c r="A24" s="7" t="s">
        <v>49</v>
      </c>
      <c r="B24" s="9" t="s">
        <v>50</v>
      </c>
      <c r="C24" s="3" t="s">
        <v>4</v>
      </c>
      <c r="D24" s="3"/>
      <c r="E24" s="8">
        <v>0</v>
      </c>
    </row>
    <row r="25" spans="1:8" ht="60" x14ac:dyDescent="0.25">
      <c r="A25" s="7" t="s">
        <v>79</v>
      </c>
      <c r="B25" s="9" t="s">
        <v>78</v>
      </c>
      <c r="C25" s="3" t="s">
        <v>36</v>
      </c>
      <c r="D25" s="3">
        <f>(4.76+5.22)/2</f>
        <v>4.99</v>
      </c>
      <c r="E25" s="38">
        <f>-D25*F20</f>
        <v>-22140.130999999998</v>
      </c>
    </row>
    <row r="26" spans="1:8" x14ac:dyDescent="0.25">
      <c r="A26" s="7" t="s">
        <v>45</v>
      </c>
      <c r="B26" s="9" t="s">
        <v>71</v>
      </c>
      <c r="C26" s="3" t="s">
        <v>36</v>
      </c>
      <c r="D26" s="3"/>
      <c r="E26" s="8">
        <v>22418.5</v>
      </c>
      <c r="H26" s="19"/>
    </row>
    <row r="27" spans="1:8" x14ac:dyDescent="0.25">
      <c r="A27" s="7" t="s">
        <v>47</v>
      </c>
      <c r="B27" s="9" t="s">
        <v>71</v>
      </c>
      <c r="C27" s="3" t="s">
        <v>36</v>
      </c>
      <c r="D27" s="3"/>
      <c r="E27" s="8">
        <v>4407.49</v>
      </c>
      <c r="H27" s="19"/>
    </row>
    <row r="28" spans="1:8" x14ac:dyDescent="0.25">
      <c r="A28" s="7" t="s">
        <v>46</v>
      </c>
      <c r="B28" s="9" t="s">
        <v>71</v>
      </c>
      <c r="C28" s="3" t="s">
        <v>36</v>
      </c>
      <c r="D28" s="3"/>
      <c r="E28" s="8">
        <v>5055.68</v>
      </c>
      <c r="H28" s="19"/>
    </row>
    <row r="29" spans="1:8" x14ac:dyDescent="0.25">
      <c r="A29" s="7" t="s">
        <v>44</v>
      </c>
      <c r="B29" s="9" t="s">
        <v>71</v>
      </c>
      <c r="C29" s="3" t="s">
        <v>36</v>
      </c>
      <c r="D29" s="3"/>
      <c r="E29" s="8">
        <v>0</v>
      </c>
      <c r="H29" s="19"/>
    </row>
    <row r="30" spans="1:8" x14ac:dyDescent="0.25">
      <c r="A30" s="7" t="s">
        <v>29</v>
      </c>
      <c r="B30" s="9" t="s">
        <v>71</v>
      </c>
      <c r="C30" s="3" t="s">
        <v>36</v>
      </c>
      <c r="D30" s="3"/>
      <c r="E30" s="8">
        <v>7093</v>
      </c>
      <c r="H30" s="19"/>
    </row>
    <row r="31" spans="1:8" x14ac:dyDescent="0.25">
      <c r="A31" s="10" t="s">
        <v>24</v>
      </c>
      <c r="B31" s="11"/>
      <c r="C31" s="12"/>
      <c r="D31" s="20"/>
      <c r="E31" s="13">
        <f>SUM(E22:E30)</f>
        <v>369434.98199999996</v>
      </c>
    </row>
    <row r="33" spans="1:9" ht="30" customHeight="1" x14ac:dyDescent="0.25">
      <c r="A33" s="79" t="s">
        <v>80</v>
      </c>
      <c r="B33" s="79"/>
      <c r="C33" s="79"/>
      <c r="D33" s="79"/>
      <c r="E33" s="79"/>
      <c r="I33" s="2" t="s">
        <v>35</v>
      </c>
    </row>
    <row r="34" spans="1:9" ht="30" customHeight="1" x14ac:dyDescent="0.25">
      <c r="A34" s="71" t="s">
        <v>21</v>
      </c>
      <c r="B34" s="71"/>
      <c r="C34" s="71"/>
      <c r="D34" s="71"/>
      <c r="E34" s="71"/>
    </row>
    <row r="35" spans="1:9" x14ac:dyDescent="0.25">
      <c r="A35" s="71" t="s">
        <v>20</v>
      </c>
      <c r="B35" s="71"/>
      <c r="C35" s="71"/>
      <c r="D35" s="71"/>
      <c r="E35" s="71"/>
      <c r="F35" s="14"/>
      <c r="G35" s="14"/>
      <c r="H35" s="15"/>
    </row>
    <row r="36" spans="1:9" ht="30" customHeight="1" x14ac:dyDescent="0.25">
      <c r="A36" s="71" t="s">
        <v>31</v>
      </c>
      <c r="B36" s="71"/>
      <c r="C36" s="71"/>
      <c r="D36" s="71"/>
      <c r="E36" s="71"/>
    </row>
    <row r="37" spans="1:9" x14ac:dyDescent="0.25">
      <c r="A37" s="71" t="s">
        <v>18</v>
      </c>
      <c r="B37" s="71"/>
      <c r="C37" s="71"/>
      <c r="D37" s="71"/>
      <c r="E37" s="71"/>
    </row>
    <row r="38" spans="1:9" x14ac:dyDescent="0.25">
      <c r="A38" s="75" t="s">
        <v>5</v>
      </c>
      <c r="B38" s="75"/>
      <c r="C38" s="75"/>
      <c r="D38" s="75"/>
      <c r="E38" s="75"/>
    </row>
    <row r="39" spans="1:9" x14ac:dyDescent="0.25">
      <c r="A39" s="71" t="s">
        <v>18</v>
      </c>
      <c r="B39" s="71"/>
      <c r="C39" s="71"/>
      <c r="D39" s="71"/>
      <c r="E39" s="71"/>
    </row>
    <row r="40" spans="1:9" x14ac:dyDescent="0.25">
      <c r="A40" s="72" t="s">
        <v>54</v>
      </c>
      <c r="B40" s="72"/>
      <c r="C40" s="72"/>
      <c r="D40" s="72"/>
      <c r="E40" s="5"/>
    </row>
    <row r="41" spans="1:9" x14ac:dyDescent="0.25">
      <c r="B41" s="73" t="s">
        <v>19</v>
      </c>
      <c r="C41" s="73"/>
      <c r="D41" s="73"/>
      <c r="E41" s="6" t="s">
        <v>6</v>
      </c>
    </row>
    <row r="42" spans="1:9" x14ac:dyDescent="0.25">
      <c r="A42" s="39"/>
      <c r="B42" s="39"/>
      <c r="C42" s="39"/>
      <c r="D42" s="39"/>
      <c r="E42" s="39"/>
    </row>
    <row r="43" spans="1:9" x14ac:dyDescent="0.25">
      <c r="A43" s="74" t="s">
        <v>30</v>
      </c>
      <c r="B43" s="74"/>
      <c r="C43" s="74"/>
      <c r="D43" s="74"/>
      <c r="E43" s="5"/>
    </row>
    <row r="44" spans="1:9" x14ac:dyDescent="0.25">
      <c r="B44" s="73" t="s">
        <v>19</v>
      </c>
      <c r="C44" s="73"/>
      <c r="D44" s="73"/>
      <c r="E44" s="6" t="s">
        <v>6</v>
      </c>
    </row>
    <row r="46" spans="1:9" x14ac:dyDescent="0.25">
      <c r="A46" s="28" t="s">
        <v>37</v>
      </c>
    </row>
    <row r="47" spans="1:9" x14ac:dyDescent="0.25">
      <c r="A47" s="28" t="s">
        <v>52</v>
      </c>
    </row>
    <row r="48" spans="1:9" x14ac:dyDescent="0.25">
      <c r="A48" s="14" t="s">
        <v>33</v>
      </c>
    </row>
    <row r="49" spans="1:8" x14ac:dyDescent="0.25">
      <c r="A49" s="2" t="s">
        <v>42</v>
      </c>
      <c r="B49" s="16">
        <f>'2кв'!B56</f>
        <v>-66857.223999999929</v>
      </c>
    </row>
    <row r="50" spans="1:8" x14ac:dyDescent="0.25">
      <c r="A50" s="2" t="s">
        <v>77</v>
      </c>
      <c r="B50" s="17"/>
    </row>
    <row r="51" spans="1:8" x14ac:dyDescent="0.25">
      <c r="A51" s="2" t="s">
        <v>38</v>
      </c>
      <c r="B51" s="17">
        <f>363377.27-313.34</f>
        <v>363063.93</v>
      </c>
      <c r="G51" s="2">
        <v>22295.58</v>
      </c>
      <c r="H51" s="2" t="s">
        <v>53</v>
      </c>
    </row>
    <row r="52" spans="1:8" x14ac:dyDescent="0.25">
      <c r="A52" s="2" t="s">
        <v>48</v>
      </c>
      <c r="B52" s="17">
        <f>G51+G52</f>
        <v>34226.300000000003</v>
      </c>
      <c r="F52" s="2" t="s">
        <v>55</v>
      </c>
      <c r="G52" s="2">
        <v>11930.72</v>
      </c>
    </row>
    <row r="53" spans="1:8" ht="30" x14ac:dyDescent="0.25">
      <c r="A53" s="41" t="s">
        <v>39</v>
      </c>
      <c r="B53" s="17">
        <f>E31</f>
        <v>369434.98199999996</v>
      </c>
    </row>
    <row r="54" spans="1:8" x14ac:dyDescent="0.25">
      <c r="A54" s="18" t="s">
        <v>34</v>
      </c>
      <c r="B54" s="16">
        <f>(B49+B51+B52)-B53</f>
        <v>-39001.975999999908</v>
      </c>
    </row>
    <row r="58" spans="1:8" x14ac:dyDescent="0.25">
      <c r="C58" s="19"/>
    </row>
  </sheetData>
  <mergeCells count="29">
    <mergeCell ref="A39:E39"/>
    <mergeCell ref="A40:D40"/>
    <mergeCell ref="B41:D41"/>
    <mergeCell ref="A43:D43"/>
    <mergeCell ref="B44:D44"/>
    <mergeCell ref="A38:E38"/>
    <mergeCell ref="A15:E15"/>
    <mergeCell ref="A16:E16"/>
    <mergeCell ref="A17:E17"/>
    <mergeCell ref="A18:E18"/>
    <mergeCell ref="A19:E19"/>
    <mergeCell ref="A20:E20"/>
    <mergeCell ref="A33:E33"/>
    <mergeCell ref="A34:E34"/>
    <mergeCell ref="A35:E35"/>
    <mergeCell ref="A36:E36"/>
    <mergeCell ref="A37:E37"/>
    <mergeCell ref="A14:E14"/>
    <mergeCell ref="A1:E1"/>
    <mergeCell ref="A2:E2"/>
    <mergeCell ref="A3:E3"/>
    <mergeCell ref="A6:E6"/>
    <mergeCell ref="A7:E7"/>
    <mergeCell ref="A8:E8"/>
    <mergeCell ref="A9:E9"/>
    <mergeCell ref="A10:E10"/>
    <mergeCell ref="A11:E11"/>
    <mergeCell ref="A12:E12"/>
    <mergeCell ref="A13:E13"/>
  </mergeCells>
  <printOptions horizontalCentered="1"/>
  <pageMargins left="0.31496062992125984" right="0.31496062992125984" top="0.55118110236220474" bottom="0.35433070866141736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tabSelected="1" view="pageBreakPreview" topLeftCell="A41" zoomScaleSheetLayoutView="100" workbookViewId="0">
      <selection activeCell="B43" sqref="B43:D43"/>
    </sheetView>
  </sheetViews>
  <sheetFormatPr defaultColWidth="9.140625" defaultRowHeight="15" x14ac:dyDescent="0.25"/>
  <cols>
    <col min="1" max="1" width="35.85546875" style="2" customWidth="1"/>
    <col min="2" max="2" width="19.28515625" style="2" customWidth="1"/>
    <col min="3" max="3" width="13" style="2" customWidth="1"/>
    <col min="4" max="4" width="14.28515625" style="2" customWidth="1"/>
    <col min="5" max="5" width="14.140625" style="2" customWidth="1"/>
    <col min="6" max="6" width="12.140625" style="2" bestFit="1" customWidth="1"/>
    <col min="7" max="7" width="9.140625" style="2"/>
    <col min="8" max="8" width="18" style="2" customWidth="1"/>
    <col min="9" max="16384" width="9.140625" style="2"/>
  </cols>
  <sheetData>
    <row r="1" spans="1:5" ht="15.75" x14ac:dyDescent="0.25">
      <c r="A1" s="80" t="s">
        <v>11</v>
      </c>
      <c r="B1" s="80"/>
      <c r="C1" s="80"/>
      <c r="D1" s="80"/>
      <c r="E1" s="80"/>
    </row>
    <row r="2" spans="1:5" ht="30.75" customHeight="1" x14ac:dyDescent="0.25">
      <c r="A2" s="81" t="s">
        <v>12</v>
      </c>
      <c r="B2" s="82"/>
      <c r="C2" s="82"/>
      <c r="D2" s="82"/>
      <c r="E2" s="82"/>
    </row>
    <row r="3" spans="1:5" x14ac:dyDescent="0.25">
      <c r="A3" s="83" t="s">
        <v>81</v>
      </c>
      <c r="B3" s="83"/>
      <c r="C3" s="83"/>
      <c r="D3" s="83"/>
      <c r="E3" s="83"/>
    </row>
    <row r="4" spans="1:5" s="1" customFormat="1" ht="15.75" x14ac:dyDescent="0.25">
      <c r="A4" s="21" t="s">
        <v>13</v>
      </c>
      <c r="B4" s="4"/>
      <c r="C4" s="4"/>
      <c r="D4" s="2"/>
      <c r="E4" s="37">
        <v>46022</v>
      </c>
    </row>
    <row r="5" spans="1:5" x14ac:dyDescent="0.25">
      <c r="A5" s="43"/>
      <c r="B5" s="4"/>
      <c r="C5" s="4"/>
      <c r="D5" s="4"/>
      <c r="E5" s="4"/>
    </row>
    <row r="6" spans="1:5" x14ac:dyDescent="0.25">
      <c r="A6" s="71" t="s">
        <v>0</v>
      </c>
      <c r="B6" s="71"/>
      <c r="C6" s="71"/>
      <c r="D6" s="71"/>
      <c r="E6" s="71"/>
    </row>
    <row r="7" spans="1:5" x14ac:dyDescent="0.25">
      <c r="A7" s="84" t="s">
        <v>25</v>
      </c>
      <c r="B7" s="84"/>
      <c r="C7" s="84"/>
      <c r="D7" s="84"/>
      <c r="E7" s="84"/>
    </row>
    <row r="8" spans="1:5" x14ac:dyDescent="0.25">
      <c r="A8" s="76" t="s">
        <v>1</v>
      </c>
      <c r="B8" s="76"/>
      <c r="C8" s="76"/>
      <c r="D8" s="76"/>
      <c r="E8" s="76"/>
    </row>
    <row r="9" spans="1:5" x14ac:dyDescent="0.25">
      <c r="A9" s="71" t="s">
        <v>41</v>
      </c>
      <c r="B9" s="71"/>
      <c r="C9" s="71"/>
      <c r="D9" s="71"/>
      <c r="E9" s="71"/>
    </row>
    <row r="10" spans="1:5" ht="29.25" customHeight="1" x14ac:dyDescent="0.25">
      <c r="A10" s="85" t="s">
        <v>14</v>
      </c>
      <c r="B10" s="86"/>
      <c r="C10" s="86"/>
      <c r="D10" s="86"/>
      <c r="E10" s="86"/>
    </row>
    <row r="11" spans="1:5" ht="27" customHeight="1" x14ac:dyDescent="0.25">
      <c r="A11" s="71" t="s">
        <v>26</v>
      </c>
      <c r="B11" s="71"/>
      <c r="C11" s="71"/>
      <c r="D11" s="71"/>
      <c r="E11" s="71"/>
    </row>
    <row r="12" spans="1:5" x14ac:dyDescent="0.25">
      <c r="A12" s="76" t="s">
        <v>15</v>
      </c>
      <c r="B12" s="77"/>
      <c r="C12" s="77"/>
      <c r="D12" s="77"/>
      <c r="E12" s="77"/>
    </row>
    <row r="13" spans="1:5" x14ac:dyDescent="0.25">
      <c r="A13" s="71" t="s">
        <v>22</v>
      </c>
      <c r="B13" s="71"/>
      <c r="C13" s="71"/>
      <c r="D13" s="71"/>
      <c r="E13" s="71"/>
    </row>
    <row r="14" spans="1:5" x14ac:dyDescent="0.25">
      <c r="A14" s="76" t="s">
        <v>2</v>
      </c>
      <c r="B14" s="77"/>
      <c r="C14" s="77"/>
      <c r="D14" s="77"/>
      <c r="E14" s="77"/>
    </row>
    <row r="15" spans="1:5" x14ac:dyDescent="0.25">
      <c r="A15" s="71" t="s">
        <v>51</v>
      </c>
      <c r="B15" s="71"/>
      <c r="C15" s="71"/>
      <c r="D15" s="71"/>
      <c r="E15" s="71"/>
    </row>
    <row r="16" spans="1:5" x14ac:dyDescent="0.25">
      <c r="A16" s="76" t="s">
        <v>16</v>
      </c>
      <c r="B16" s="77"/>
      <c r="C16" s="77"/>
      <c r="D16" s="77"/>
      <c r="E16" s="77"/>
    </row>
    <row r="17" spans="1:9" ht="30.75" customHeight="1" x14ac:dyDescent="0.25">
      <c r="A17" s="71" t="s">
        <v>17</v>
      </c>
      <c r="B17" s="71"/>
      <c r="C17" s="71"/>
      <c r="D17" s="71"/>
      <c r="E17" s="71"/>
    </row>
    <row r="18" spans="1:9" ht="60" customHeight="1" x14ac:dyDescent="0.25">
      <c r="A18" s="71" t="s">
        <v>27</v>
      </c>
      <c r="B18" s="71"/>
      <c r="C18" s="71"/>
      <c r="D18" s="71"/>
      <c r="E18" s="71"/>
    </row>
    <row r="19" spans="1:9" ht="30" customHeight="1" x14ac:dyDescent="0.25">
      <c r="A19" s="78" t="s">
        <v>28</v>
      </c>
      <c r="B19" s="78"/>
      <c r="C19" s="78"/>
      <c r="D19" s="78"/>
      <c r="E19" s="78"/>
    </row>
    <row r="20" spans="1:9" x14ac:dyDescent="0.25">
      <c r="A20" s="78"/>
      <c r="B20" s="78"/>
      <c r="C20" s="78"/>
      <c r="D20" s="78"/>
      <c r="E20" s="78"/>
      <c r="F20" s="2">
        <f>3803.6+633.3</f>
        <v>4436.8999999999996</v>
      </c>
      <c r="G20" s="2">
        <v>3</v>
      </c>
    </row>
    <row r="21" spans="1:9" ht="135" x14ac:dyDescent="0.25">
      <c r="A21" s="3" t="s">
        <v>7</v>
      </c>
      <c r="B21" s="3" t="s">
        <v>10</v>
      </c>
      <c r="C21" s="3" t="s">
        <v>3</v>
      </c>
      <c r="D21" s="3" t="s">
        <v>9</v>
      </c>
      <c r="E21" s="3" t="s">
        <v>8</v>
      </c>
    </row>
    <row r="22" spans="1:9" ht="38.25" x14ac:dyDescent="0.25">
      <c r="A22" s="7" t="s">
        <v>43</v>
      </c>
      <c r="B22" s="9" t="s">
        <v>32</v>
      </c>
      <c r="C22" s="3" t="s">
        <v>4</v>
      </c>
      <c r="D22" s="3">
        <v>19.36</v>
      </c>
      <c r="E22" s="8">
        <f>D22*F20*G20</f>
        <v>257695.15199999997</v>
      </c>
      <c r="H22" s="19"/>
    </row>
    <row r="23" spans="1:9" x14ac:dyDescent="0.25">
      <c r="A23" s="7" t="s">
        <v>40</v>
      </c>
      <c r="B23" s="9" t="s">
        <v>23</v>
      </c>
      <c r="C23" s="3" t="s">
        <v>4</v>
      </c>
      <c r="D23" s="3">
        <v>7.13</v>
      </c>
      <c r="E23" s="8">
        <f>D23*F20*G20</f>
        <v>94905.290999999997</v>
      </c>
      <c r="H23" s="19"/>
    </row>
    <row r="24" spans="1:9" ht="38.25" x14ac:dyDescent="0.25">
      <c r="A24" s="7" t="s">
        <v>49</v>
      </c>
      <c r="B24" s="9" t="s">
        <v>50</v>
      </c>
      <c r="C24" s="3" t="s">
        <v>4</v>
      </c>
      <c r="D24" s="3"/>
      <c r="E24" s="8">
        <v>0</v>
      </c>
    </row>
    <row r="25" spans="1:9" x14ac:dyDescent="0.25">
      <c r="A25" s="7" t="s">
        <v>45</v>
      </c>
      <c r="B25" s="9" t="s">
        <v>82</v>
      </c>
      <c r="C25" s="3" t="s">
        <v>36</v>
      </c>
      <c r="D25" s="3"/>
      <c r="E25" s="8">
        <f>8201.91*3</f>
        <v>24605.73</v>
      </c>
      <c r="H25" s="19"/>
    </row>
    <row r="26" spans="1:9" x14ac:dyDescent="0.25">
      <c r="A26" s="7" t="s">
        <v>47</v>
      </c>
      <c r="B26" s="9" t="s">
        <v>82</v>
      </c>
      <c r="C26" s="3" t="s">
        <v>36</v>
      </c>
      <c r="D26" s="3"/>
      <c r="E26" s="8">
        <f>1612.5*3</f>
        <v>4837.5</v>
      </c>
      <c r="H26" s="19"/>
    </row>
    <row r="27" spans="1:9" x14ac:dyDescent="0.25">
      <c r="A27" s="7" t="s">
        <v>46</v>
      </c>
      <c r="B27" s="9" t="s">
        <v>82</v>
      </c>
      <c r="C27" s="3" t="s">
        <v>36</v>
      </c>
      <c r="D27" s="3"/>
      <c r="E27" s="8">
        <v>639.36</v>
      </c>
      <c r="H27" s="19"/>
    </row>
    <row r="28" spans="1:9" x14ac:dyDescent="0.25">
      <c r="A28" s="7" t="s">
        <v>44</v>
      </c>
      <c r="B28" s="9" t="s">
        <v>82</v>
      </c>
      <c r="C28" s="3" t="s">
        <v>36</v>
      </c>
      <c r="D28" s="3"/>
      <c r="E28" s="8">
        <v>0</v>
      </c>
      <c r="F28" s="19"/>
      <c r="H28" s="19"/>
    </row>
    <row r="29" spans="1:9" x14ac:dyDescent="0.25">
      <c r="A29" s="7" t="s">
        <v>29</v>
      </c>
      <c r="B29" s="9" t="s">
        <v>82</v>
      </c>
      <c r="C29" s="3" t="s">
        <v>36</v>
      </c>
      <c r="D29" s="3"/>
      <c r="E29" s="8">
        <v>35</v>
      </c>
      <c r="H29" s="19"/>
    </row>
    <row r="30" spans="1:9" x14ac:dyDescent="0.25">
      <c r="A30" s="10" t="s">
        <v>24</v>
      </c>
      <c r="B30" s="11"/>
      <c r="C30" s="12"/>
      <c r="D30" s="20"/>
      <c r="E30" s="13">
        <f>SUM(E22:E29)</f>
        <v>382718.03299999994</v>
      </c>
    </row>
    <row r="32" spans="1:9" ht="30" customHeight="1" x14ac:dyDescent="0.25">
      <c r="A32" s="79" t="s">
        <v>119</v>
      </c>
      <c r="B32" s="79"/>
      <c r="C32" s="79"/>
      <c r="D32" s="79"/>
      <c r="E32" s="79"/>
      <c r="I32" s="2" t="s">
        <v>35</v>
      </c>
    </row>
    <row r="33" spans="1:8" ht="30" customHeight="1" x14ac:dyDescent="0.25">
      <c r="A33" s="71" t="s">
        <v>21</v>
      </c>
      <c r="B33" s="71"/>
      <c r="C33" s="71"/>
      <c r="D33" s="71"/>
      <c r="E33" s="71"/>
    </row>
    <row r="34" spans="1:8" x14ac:dyDescent="0.25">
      <c r="A34" s="71" t="s">
        <v>20</v>
      </c>
      <c r="B34" s="71"/>
      <c r="C34" s="71"/>
      <c r="D34" s="71"/>
      <c r="E34" s="71"/>
      <c r="F34" s="14"/>
      <c r="G34" s="14"/>
      <c r="H34" s="15"/>
    </row>
    <row r="35" spans="1:8" ht="30" customHeight="1" x14ac:dyDescent="0.25">
      <c r="A35" s="71" t="s">
        <v>31</v>
      </c>
      <c r="B35" s="71"/>
      <c r="C35" s="71"/>
      <c r="D35" s="71"/>
      <c r="E35" s="71"/>
    </row>
    <row r="36" spans="1:8" x14ac:dyDescent="0.25">
      <c r="A36" s="71" t="s">
        <v>18</v>
      </c>
      <c r="B36" s="71"/>
      <c r="C36" s="71"/>
      <c r="D36" s="71"/>
      <c r="E36" s="71"/>
    </row>
    <row r="37" spans="1:8" x14ac:dyDescent="0.25">
      <c r="A37" s="75" t="s">
        <v>5</v>
      </c>
      <c r="B37" s="75"/>
      <c r="C37" s="75"/>
      <c r="D37" s="75"/>
      <c r="E37" s="75"/>
    </row>
    <row r="38" spans="1:8" x14ac:dyDescent="0.25">
      <c r="A38" s="71" t="s">
        <v>18</v>
      </c>
      <c r="B38" s="71"/>
      <c r="C38" s="71"/>
      <c r="D38" s="71"/>
      <c r="E38" s="71"/>
    </row>
    <row r="39" spans="1:8" x14ac:dyDescent="0.25">
      <c r="A39" s="72" t="s">
        <v>54</v>
      </c>
      <c r="B39" s="72"/>
      <c r="C39" s="72"/>
      <c r="D39" s="72"/>
      <c r="E39" s="5"/>
    </row>
    <row r="40" spans="1:8" x14ac:dyDescent="0.25">
      <c r="B40" s="73" t="s">
        <v>19</v>
      </c>
      <c r="C40" s="73"/>
      <c r="D40" s="73"/>
      <c r="E40" s="6" t="s">
        <v>6</v>
      </c>
    </row>
    <row r="41" spans="1:8" x14ac:dyDescent="0.25">
      <c r="A41" s="42"/>
      <c r="B41" s="42"/>
      <c r="C41" s="42"/>
      <c r="D41" s="42"/>
      <c r="E41" s="42"/>
    </row>
    <row r="42" spans="1:8" x14ac:dyDescent="0.25">
      <c r="A42" s="74" t="s">
        <v>30</v>
      </c>
      <c r="B42" s="74"/>
      <c r="C42" s="74"/>
      <c r="D42" s="74"/>
      <c r="E42" s="5"/>
    </row>
    <row r="43" spans="1:8" x14ac:dyDescent="0.25">
      <c r="B43" s="73" t="s">
        <v>19</v>
      </c>
      <c r="C43" s="73"/>
      <c r="D43" s="73"/>
      <c r="E43" s="6" t="s">
        <v>6</v>
      </c>
    </row>
    <row r="45" spans="1:8" x14ac:dyDescent="0.25">
      <c r="A45" s="28" t="s">
        <v>37</v>
      </c>
    </row>
    <row r="46" spans="1:8" x14ac:dyDescent="0.25">
      <c r="A46" s="28" t="s">
        <v>52</v>
      </c>
    </row>
    <row r="47" spans="1:8" x14ac:dyDescent="0.25">
      <c r="A47" s="14" t="s">
        <v>33</v>
      </c>
    </row>
    <row r="48" spans="1:8" x14ac:dyDescent="0.25">
      <c r="A48" s="2" t="s">
        <v>42</v>
      </c>
      <c r="B48" s="16">
        <f>'3кв'!B54</f>
        <v>-39001.975999999908</v>
      </c>
    </row>
    <row r="49" spans="1:8" x14ac:dyDescent="0.25">
      <c r="A49" s="2" t="s">
        <v>108</v>
      </c>
      <c r="B49" s="17"/>
    </row>
    <row r="50" spans="1:8" x14ac:dyDescent="0.25">
      <c r="A50" s="2" t="s">
        <v>38</v>
      </c>
      <c r="B50" s="17">
        <f>387873.76-1885.07</f>
        <v>385988.69</v>
      </c>
      <c r="G50" s="2">
        <v>30291.13</v>
      </c>
      <c r="H50" s="2" t="s">
        <v>53</v>
      </c>
    </row>
    <row r="51" spans="1:8" x14ac:dyDescent="0.25">
      <c r="A51" s="2" t="s">
        <v>48</v>
      </c>
      <c r="B51" s="17">
        <f>G50+G51</f>
        <v>46685.09</v>
      </c>
      <c r="F51" s="2" t="s">
        <v>55</v>
      </c>
      <c r="G51" s="2">
        <v>16393.96</v>
      </c>
    </row>
    <row r="52" spans="1:8" ht="30" x14ac:dyDescent="0.25">
      <c r="A52" s="44" t="s">
        <v>39</v>
      </c>
      <c r="B52" s="17">
        <f>E30</f>
        <v>382718.03299999994</v>
      </c>
    </row>
    <row r="53" spans="1:8" x14ac:dyDescent="0.25">
      <c r="A53" s="18" t="s">
        <v>34</v>
      </c>
      <c r="B53" s="16">
        <f>(B48+B50+B51)-B52</f>
        <v>10953.771000000183</v>
      </c>
    </row>
    <row r="57" spans="1:8" x14ac:dyDescent="0.25">
      <c r="C57" s="19"/>
    </row>
  </sheetData>
  <mergeCells count="29">
    <mergeCell ref="A38:E38"/>
    <mergeCell ref="A39:D39"/>
    <mergeCell ref="B40:D40"/>
    <mergeCell ref="A42:D42"/>
    <mergeCell ref="B43:D43"/>
    <mergeCell ref="A37:E37"/>
    <mergeCell ref="A15:E15"/>
    <mergeCell ref="A16:E16"/>
    <mergeCell ref="A17:E17"/>
    <mergeCell ref="A18:E18"/>
    <mergeCell ref="A19:E19"/>
    <mergeCell ref="A20:E20"/>
    <mergeCell ref="A32:E32"/>
    <mergeCell ref="A33:E33"/>
    <mergeCell ref="A34:E34"/>
    <mergeCell ref="A35:E35"/>
    <mergeCell ref="A36:E36"/>
    <mergeCell ref="A14:E14"/>
    <mergeCell ref="A1:E1"/>
    <mergeCell ref="A2:E2"/>
    <mergeCell ref="A3:E3"/>
    <mergeCell ref="A6:E6"/>
    <mergeCell ref="A7:E7"/>
    <mergeCell ref="A8:E8"/>
    <mergeCell ref="A9:E9"/>
    <mergeCell ref="A10:E10"/>
    <mergeCell ref="A11:E11"/>
    <mergeCell ref="A12:E12"/>
    <mergeCell ref="A13:E13"/>
  </mergeCells>
  <printOptions horizontalCentered="1"/>
  <pageMargins left="0.31496062992125984" right="0.31496062992125984" top="0.55118110236220474" bottom="0.35433070866141736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6"/>
  <sheetViews>
    <sheetView view="pageBreakPreview" topLeftCell="A22" zoomScaleSheetLayoutView="100" workbookViewId="0">
      <selection activeCell="C43" sqref="C43"/>
    </sheetView>
  </sheetViews>
  <sheetFormatPr defaultRowHeight="15.75" x14ac:dyDescent="0.25"/>
  <cols>
    <col min="1" max="1" width="10.42578125" style="46" bestFit="1" customWidth="1"/>
    <col min="2" max="2" width="63.85546875" style="46" customWidth="1"/>
    <col min="3" max="3" width="16.7109375" style="46" customWidth="1"/>
    <col min="4" max="4" width="15" style="46" customWidth="1"/>
    <col min="5" max="5" width="14.7109375" style="46" customWidth="1"/>
    <col min="6" max="6" width="12.42578125" style="46" customWidth="1"/>
    <col min="7" max="7" width="12" style="46" customWidth="1"/>
    <col min="8" max="8" width="13.5703125" style="46" customWidth="1"/>
    <col min="9" max="16384" width="9.140625" style="46"/>
  </cols>
  <sheetData>
    <row r="1" spans="1:4" x14ac:dyDescent="0.25">
      <c r="A1" s="88" t="s">
        <v>83</v>
      </c>
      <c r="B1" s="88"/>
      <c r="C1" s="88"/>
      <c r="D1" s="45"/>
    </row>
    <row r="2" spans="1:4" x14ac:dyDescent="0.25">
      <c r="A2" s="89" t="s">
        <v>84</v>
      </c>
      <c r="B2" s="89"/>
      <c r="C2" s="89"/>
      <c r="D2" s="47"/>
    </row>
    <row r="3" spans="1:4" x14ac:dyDescent="0.25">
      <c r="A3" s="89" t="s">
        <v>104</v>
      </c>
      <c r="B3" s="89"/>
      <c r="C3" s="89"/>
      <c r="D3" s="47"/>
    </row>
    <row r="4" spans="1:4" x14ac:dyDescent="0.25">
      <c r="A4" s="88" t="s">
        <v>85</v>
      </c>
      <c r="B4" s="88"/>
      <c r="C4" s="88"/>
      <c r="D4" s="45"/>
    </row>
    <row r="5" spans="1:4" x14ac:dyDescent="0.25">
      <c r="A5" s="90"/>
      <c r="B5" s="90"/>
      <c r="C5" s="90"/>
      <c r="D5" s="1"/>
    </row>
    <row r="6" spans="1:4" x14ac:dyDescent="0.25">
      <c r="A6" s="47"/>
      <c r="B6" s="48" t="s">
        <v>86</v>
      </c>
      <c r="C6" s="49">
        <f>'1кв'!B51</f>
        <v>-88819.83</v>
      </c>
      <c r="D6" s="50"/>
    </row>
    <row r="7" spans="1:4" x14ac:dyDescent="0.25">
      <c r="A7" s="51" t="s">
        <v>87</v>
      </c>
      <c r="B7" s="48" t="s">
        <v>109</v>
      </c>
      <c r="C7" s="49"/>
      <c r="D7" s="50"/>
    </row>
    <row r="8" spans="1:4" x14ac:dyDescent="0.25">
      <c r="A8" s="47"/>
      <c r="B8" s="52" t="s">
        <v>88</v>
      </c>
      <c r="C8" s="49"/>
      <c r="D8" s="50"/>
    </row>
    <row r="9" spans="1:4" x14ac:dyDescent="0.25">
      <c r="A9" s="47"/>
      <c r="B9" s="53" t="s">
        <v>110</v>
      </c>
      <c r="C9" s="49"/>
      <c r="D9" s="50"/>
    </row>
    <row r="10" spans="1:4" x14ac:dyDescent="0.25">
      <c r="A10" s="47"/>
      <c r="B10" s="53" t="s">
        <v>111</v>
      </c>
      <c r="C10" s="49"/>
      <c r="D10" s="50"/>
    </row>
    <row r="11" spans="1:4" x14ac:dyDescent="0.25">
      <c r="A11" s="47"/>
      <c r="B11" s="53" t="s">
        <v>112</v>
      </c>
      <c r="C11" s="49"/>
      <c r="D11" s="50"/>
    </row>
    <row r="12" spans="1:4" x14ac:dyDescent="0.25">
      <c r="A12" s="47"/>
      <c r="B12" s="53" t="s">
        <v>113</v>
      </c>
      <c r="C12" s="49"/>
      <c r="D12" s="50"/>
    </row>
    <row r="13" spans="1:4" x14ac:dyDescent="0.25">
      <c r="B13" s="54" t="s">
        <v>89</v>
      </c>
      <c r="C13" s="55">
        <f>'1кв'!B53+'2кв'!B53+'3кв'!B51+'4кв'!B50</f>
        <v>1482586.13</v>
      </c>
      <c r="D13" s="56"/>
    </row>
    <row r="14" spans="1:4" x14ac:dyDescent="0.25">
      <c r="A14" s="51"/>
      <c r="B14" s="57" t="s">
        <v>90</v>
      </c>
      <c r="C14" s="55">
        <f>'1кв'!B54+'2кв'!B54+'3кв'!B52+'4кв'!B51</f>
        <v>135440.38</v>
      </c>
      <c r="D14" s="56"/>
    </row>
    <row r="15" spans="1:4" x14ac:dyDescent="0.25">
      <c r="A15" s="58"/>
      <c r="B15" s="54" t="s">
        <v>91</v>
      </c>
      <c r="C15" s="59">
        <f>SUM(C13:C14)</f>
        <v>1618026.5099999998</v>
      </c>
      <c r="D15" s="50"/>
    </row>
    <row r="16" spans="1:4" x14ac:dyDescent="0.25">
      <c r="A16" s="1"/>
      <c r="B16" s="87"/>
      <c r="C16" s="87"/>
      <c r="D16" s="60"/>
    </row>
    <row r="17" spans="1:5" x14ac:dyDescent="0.25">
      <c r="A17" s="61" t="s">
        <v>92</v>
      </c>
      <c r="B17" s="57" t="s">
        <v>43</v>
      </c>
      <c r="C17" s="62">
        <f>'1кв'!E22+'2кв'!E22+'3кв'!E22+'4кв'!E22</f>
        <v>1010548.3439999999</v>
      </c>
      <c r="D17" s="60"/>
    </row>
    <row r="18" spans="1:5" x14ac:dyDescent="0.25">
      <c r="A18" s="61"/>
      <c r="B18" s="53" t="s">
        <v>40</v>
      </c>
      <c r="C18" s="62">
        <f>'1кв'!E23+'2кв'!E23+'3кв'!E23+'4кв'!E23</f>
        <v>363115.89599999995</v>
      </c>
      <c r="D18" s="60"/>
    </row>
    <row r="19" spans="1:5" x14ac:dyDescent="0.25">
      <c r="A19" s="61"/>
      <c r="B19" s="57" t="s">
        <v>93</v>
      </c>
      <c r="C19" s="62">
        <f>'1кв'!E24+'2кв'!E24+'3кв'!E24+'4кв'!E24</f>
        <v>0</v>
      </c>
      <c r="D19" s="60"/>
    </row>
    <row r="20" spans="1:5" ht="31.5" x14ac:dyDescent="0.25">
      <c r="A20" s="61"/>
      <c r="B20" s="57" t="s">
        <v>106</v>
      </c>
      <c r="C20" s="62">
        <f>'3кв'!E25</f>
        <v>-22140.130999999998</v>
      </c>
      <c r="D20" s="60"/>
    </row>
    <row r="21" spans="1:5" x14ac:dyDescent="0.25">
      <c r="A21" s="61"/>
      <c r="B21" s="53" t="s">
        <v>94</v>
      </c>
      <c r="C21" s="62">
        <f>'1кв'!E25+'2кв'!E25+'3кв'!E26+'4кв'!E25</f>
        <v>89937.25</v>
      </c>
      <c r="D21" s="60"/>
    </row>
    <row r="22" spans="1:5" x14ac:dyDescent="0.25">
      <c r="A22" s="61"/>
      <c r="B22" s="53" t="s">
        <v>95</v>
      </c>
      <c r="C22" s="62">
        <f>'1кв'!E26+'2кв'!E26+'3кв'!E27+'4кв'!E26</f>
        <v>28069.129999999997</v>
      </c>
      <c r="D22" s="60"/>
      <c r="E22" s="63"/>
    </row>
    <row r="23" spans="1:5" x14ac:dyDescent="0.25">
      <c r="A23" s="61"/>
      <c r="B23" s="53" t="s">
        <v>96</v>
      </c>
      <c r="C23" s="62">
        <f>'1кв'!E27+'2кв'!E27+'3кв'!E28+'4кв'!E27</f>
        <v>13410.32</v>
      </c>
      <c r="D23" s="60"/>
    </row>
    <row r="24" spans="1:5" x14ac:dyDescent="0.25">
      <c r="A24" s="61"/>
      <c r="B24" s="53" t="s">
        <v>97</v>
      </c>
      <c r="C24" s="62">
        <f>'1кв'!E28+'2кв'!E28+'3кв'!E29+'4кв'!E28</f>
        <v>7645.2199999999993</v>
      </c>
      <c r="D24" s="60"/>
    </row>
    <row r="25" spans="1:5" x14ac:dyDescent="0.25">
      <c r="A25" s="1"/>
      <c r="B25" s="53" t="s">
        <v>29</v>
      </c>
      <c r="C25" s="62">
        <f>'1кв'!E29+'2кв'!E29+'3кв'!E30+'4кв'!E29</f>
        <v>23556.32</v>
      </c>
      <c r="D25" s="60"/>
      <c r="E25" s="64"/>
    </row>
    <row r="26" spans="1:5" x14ac:dyDescent="0.25">
      <c r="A26" s="61"/>
      <c r="B26" s="65" t="s">
        <v>107</v>
      </c>
      <c r="C26" s="66">
        <f>'1кв'!E30+'1кв'!E31+'2кв'!E31</f>
        <v>8677.7599999999984</v>
      </c>
      <c r="D26" s="60"/>
    </row>
    <row r="27" spans="1:5" x14ac:dyDescent="0.25">
      <c r="A27" s="61"/>
      <c r="B27" s="52" t="s">
        <v>98</v>
      </c>
      <c r="C27" s="66">
        <f>'2кв'!E30</f>
        <v>-4567.2</v>
      </c>
      <c r="D27" s="60"/>
    </row>
    <row r="28" spans="1:5" x14ac:dyDescent="0.25">
      <c r="A28" s="61"/>
      <c r="B28" s="52" t="s">
        <v>88</v>
      </c>
      <c r="C28" s="66"/>
      <c r="D28" s="60"/>
    </row>
    <row r="29" spans="1:5" x14ac:dyDescent="0.25">
      <c r="A29" s="61"/>
      <c r="B29" s="52" t="s">
        <v>68</v>
      </c>
      <c r="C29" s="66">
        <f>'2кв'!E30</f>
        <v>-4567.2</v>
      </c>
      <c r="D29" s="60"/>
    </row>
    <row r="30" spans="1:5" x14ac:dyDescent="0.25">
      <c r="A30" s="61"/>
      <c r="B30" s="52"/>
      <c r="C30" s="66"/>
      <c r="D30" s="60"/>
    </row>
    <row r="31" spans="1:5" x14ac:dyDescent="0.25">
      <c r="A31" s="1"/>
      <c r="B31" s="67" t="s">
        <v>99</v>
      </c>
      <c r="C31" s="68">
        <f>SUM(C17:C27)</f>
        <v>1518252.9089999998</v>
      </c>
      <c r="D31" s="60"/>
      <c r="E31" s="64"/>
    </row>
    <row r="32" spans="1:5" x14ac:dyDescent="0.25">
      <c r="A32" s="1"/>
      <c r="B32" s="67" t="s">
        <v>105</v>
      </c>
      <c r="C32" s="68">
        <f>C6+C15-C31</f>
        <v>10953.77099999995</v>
      </c>
      <c r="D32" s="60"/>
    </row>
    <row r="33" spans="1:4" x14ac:dyDescent="0.25">
      <c r="A33" s="1"/>
      <c r="B33" s="51"/>
      <c r="C33" s="51"/>
      <c r="D33" s="60"/>
    </row>
    <row r="34" spans="1:4" x14ac:dyDescent="0.25">
      <c r="A34" s="1"/>
      <c r="B34" s="91" t="s">
        <v>100</v>
      </c>
      <c r="C34" s="91"/>
      <c r="D34" s="60"/>
    </row>
    <row r="35" spans="1:4" x14ac:dyDescent="0.25">
      <c r="A35" s="1"/>
      <c r="B35" s="91" t="s">
        <v>114</v>
      </c>
      <c r="C35" s="92">
        <v>147008.76</v>
      </c>
      <c r="D35" s="60"/>
    </row>
    <row r="36" spans="1:4" x14ac:dyDescent="0.25">
      <c r="A36" s="1"/>
      <c r="B36" s="69" t="s">
        <v>115</v>
      </c>
      <c r="C36" s="70">
        <v>150138.46</v>
      </c>
      <c r="D36" s="60"/>
    </row>
    <row r="37" spans="1:4" x14ac:dyDescent="0.25">
      <c r="A37" s="1"/>
      <c r="B37" s="91" t="s">
        <v>101</v>
      </c>
      <c r="C37" s="93">
        <f>C36-C35</f>
        <v>3129.6999999999825</v>
      </c>
      <c r="D37" s="60"/>
    </row>
    <row r="38" spans="1:4" x14ac:dyDescent="0.25">
      <c r="A38" s="1"/>
      <c r="B38" s="51"/>
      <c r="C38" s="51"/>
      <c r="D38" s="60"/>
    </row>
    <row r="39" spans="1:4" x14ac:dyDescent="0.25">
      <c r="A39" s="1" t="s">
        <v>102</v>
      </c>
      <c r="B39" s="51" t="s">
        <v>116</v>
      </c>
      <c r="C39" s="51"/>
      <c r="D39" s="60"/>
    </row>
    <row r="40" spans="1:4" x14ac:dyDescent="0.25">
      <c r="A40" s="1"/>
      <c r="B40" s="51" t="s">
        <v>117</v>
      </c>
      <c r="C40" s="51"/>
      <c r="D40" s="60"/>
    </row>
    <row r="41" spans="1:4" x14ac:dyDescent="0.25">
      <c r="A41" s="1"/>
      <c r="B41" s="51" t="s">
        <v>118</v>
      </c>
      <c r="C41" s="51"/>
      <c r="D41" s="60"/>
    </row>
    <row r="42" spans="1:4" x14ac:dyDescent="0.25">
      <c r="A42" s="1"/>
      <c r="B42" s="69"/>
      <c r="C42" s="51"/>
      <c r="D42" s="60"/>
    </row>
    <row r="43" spans="1:4" x14ac:dyDescent="0.25">
      <c r="A43" s="1"/>
      <c r="B43" s="51"/>
      <c r="C43" s="51"/>
      <c r="D43" s="60"/>
    </row>
    <row r="44" spans="1:4" x14ac:dyDescent="0.25">
      <c r="A44" s="1"/>
      <c r="B44" s="51" t="s">
        <v>103</v>
      </c>
      <c r="C44" s="51"/>
      <c r="D44" s="60"/>
    </row>
    <row r="45" spans="1:4" x14ac:dyDescent="0.25">
      <c r="A45" s="1"/>
      <c r="B45" s="51"/>
      <c r="C45" s="51"/>
      <c r="D45" s="60"/>
    </row>
    <row r="46" spans="1:4" x14ac:dyDescent="0.25">
      <c r="A46" s="1"/>
      <c r="B46" s="51"/>
      <c r="C46" s="51"/>
      <c r="D46" s="60"/>
    </row>
  </sheetData>
  <mergeCells count="6">
    <mergeCell ref="B16:C16"/>
    <mergeCell ref="A1:C1"/>
    <mergeCell ref="A2:C2"/>
    <mergeCell ref="A3:C3"/>
    <mergeCell ref="A4:C4"/>
    <mergeCell ref="A5:C5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5</vt:i4>
      </vt:variant>
    </vt:vector>
  </HeadingPairs>
  <TitlesOfParts>
    <vt:vector size="10" baseType="lpstr">
      <vt:lpstr>1кв</vt:lpstr>
      <vt:lpstr>2кв</vt:lpstr>
      <vt:lpstr>3кв</vt:lpstr>
      <vt:lpstr>4кв</vt:lpstr>
      <vt:lpstr>отчет</vt:lpstr>
      <vt:lpstr>'1кв'!Область_печати</vt:lpstr>
      <vt:lpstr>'2кв'!Область_печати</vt:lpstr>
      <vt:lpstr>'3кв'!Область_печати</vt:lpstr>
      <vt:lpstr>'4кв'!Область_печати</vt:lpstr>
      <vt:lpstr>отчет!Область_печати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2026-02-25T12:54:23Z</dcterms:modified>
</cp:coreProperties>
</file>