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-120" yWindow="-120" windowWidth="38640" windowHeight="21120" activeTab="4"/>
  </bookViews>
  <sheets>
    <sheet name="1кв" sheetId="30" r:id="rId1"/>
    <sheet name="2кв" sheetId="31" r:id="rId2"/>
    <sheet name="3кв" sheetId="32" r:id="rId3"/>
    <sheet name="4кв" sheetId="33" r:id="rId4"/>
    <sheet name="отчет" sheetId="34" r:id="rId5"/>
  </sheets>
  <definedNames>
    <definedName name="_xlnm.Print_Area" localSheetId="0">'1кв'!$A$1:$E$55</definedName>
    <definedName name="_xlnm.Print_Area" localSheetId="1">'2кв'!$A$1:$E$53</definedName>
    <definedName name="_xlnm.Print_Area" localSheetId="2">'3кв'!$A$1:$E$55</definedName>
    <definedName name="_xlnm.Print_Area" localSheetId="3">'4кв'!$A$1:$E$55</definedName>
    <definedName name="_xlnm.Print_Area" localSheetId="4">отчет!$A$1:$C$47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40" i="34" l="1"/>
  <c r="C26" i="34" l="1"/>
  <c r="C23" i="34"/>
  <c r="B53" i="33"/>
  <c r="E27" i="33"/>
  <c r="E26" i="33"/>
  <c r="E25" i="33"/>
  <c r="E28" i="33"/>
  <c r="E33" i="33"/>
  <c r="E32" i="33"/>
  <c r="C30" i="34" l="1"/>
  <c r="C29" i="34"/>
  <c r="C28" i="34"/>
  <c r="C27" i="34"/>
  <c r="C24" i="34" s="1"/>
  <c r="C22" i="34"/>
  <c r="C21" i="34"/>
  <c r="C20" i="34"/>
  <c r="C19" i="34"/>
  <c r="C18" i="34"/>
  <c r="C17" i="34"/>
  <c r="C6" i="34"/>
  <c r="B51" i="33" l="1"/>
  <c r="C12" i="34"/>
  <c r="C13" i="34" s="1"/>
  <c r="E23" i="33"/>
  <c r="C16" i="34" s="1"/>
  <c r="E22" i="33"/>
  <c r="E34" i="33" l="1"/>
  <c r="B54" i="33" s="1"/>
  <c r="C15" i="34"/>
  <c r="C34" i="34" s="1"/>
  <c r="C35" i="34" s="1"/>
  <c r="B55" i="33"/>
  <c r="E34" i="32"/>
  <c r="B53" i="32"/>
  <c r="E31" i="32"/>
  <c r="E28" i="32"/>
  <c r="E29" i="32"/>
  <c r="B51" i="31" l="1"/>
  <c r="E28" i="31"/>
  <c r="E30" i="31" l="1"/>
  <c r="E23" i="32"/>
  <c r="E22" i="32"/>
  <c r="E22" i="31"/>
  <c r="B54" i="32" l="1"/>
  <c r="E23" i="31"/>
  <c r="E32" i="31"/>
  <c r="B52" i="31" s="1"/>
  <c r="E23" i="30" l="1"/>
  <c r="E22" i="30"/>
  <c r="E34" i="30" s="1"/>
  <c r="B54" i="30" l="1"/>
  <c r="B55" i="30" s="1"/>
  <c r="B49" i="31" s="1"/>
  <c r="B53" i="31" s="1"/>
  <c r="B51" i="32" s="1"/>
  <c r="B55" i="32" s="1"/>
</calcChain>
</file>

<file path=xl/sharedStrings.xml><?xml version="1.0" encoding="utf-8"?>
<sst xmlns="http://schemas.openxmlformats.org/spreadsheetml/2006/main" count="357" uniqueCount="122">
  <si>
    <t>Собственники помещений в многоквартирном доме, расположенном по адресу:</t>
  </si>
  <si>
    <t>(указывается адрес нахождения многоквартирного дома)</t>
  </si>
  <si>
    <t>(указывается лицо, оказывающее работы (услуги) по содержанию и ремонту общего имущества в многоквартирном доме)</t>
  </si>
  <si>
    <t>Единица измерения работы (услуги)</t>
  </si>
  <si>
    <t>1 м2, руб</t>
  </si>
  <si>
    <t>Подписи Сторон:</t>
  </si>
  <si>
    <t>(подпись)</t>
  </si>
  <si>
    <t xml:space="preserve">Наименование вида работы
(услуги)2
</t>
  </si>
  <si>
    <t xml:space="preserve">Цена
выполненной работы (оказанной услуги), в рублях
</t>
  </si>
  <si>
    <t xml:space="preserve">Стоимость 3/
сметная стоимость 4 выполненной работы (оказанной услуги) за единицу
</t>
  </si>
  <si>
    <t xml:space="preserve">Периодичность/
количественный показатель выполненной работы (оказанной услуги)
</t>
  </si>
  <si>
    <t xml:space="preserve">АКТ № </t>
  </si>
  <si>
    <t>приемки оказанных услуг и (или) выполненных работ по содержанию
и текущему ремонту общего имущества в многоквартирном доме</t>
  </si>
  <si>
    <t>г. Россошь</t>
  </si>
  <si>
    <t xml:space="preserve">                                                                                                                    (указывается Ф.И.О. уполномоченного собственника помещения в многоквартирном доме либо председателя Совета многоквартирного дома 1)</t>
  </si>
  <si>
    <t xml:space="preserve">            (указывается решение общего собрания собственников помещений в многоквартирном доме либо доверенность, дата, номер)</t>
  </si>
  <si>
    <t xml:space="preserve">                                                                                                    (указывается Ф.И.О. уполномоченного лица, должность)</t>
  </si>
  <si>
    <r>
      <t xml:space="preserve">действующий на основании </t>
    </r>
    <r>
      <rPr>
        <u/>
        <sz val="11"/>
        <color theme="1"/>
        <rFont val="Times New Roman"/>
        <family val="1"/>
        <charset val="204"/>
      </rPr>
      <t xml:space="preserve">устава </t>
    </r>
    <r>
      <rPr>
        <sz val="11"/>
        <color theme="1"/>
        <rFont val="Times New Roman"/>
        <family val="1"/>
        <charset val="204"/>
      </rPr>
      <t>с другой стороны, совместно именуемые "Стороны", составили настоящий Акт о нижеследующем:</t>
    </r>
  </si>
  <si>
    <t xml:space="preserve"> </t>
  </si>
  <si>
    <t xml:space="preserve"> (должность, Ф.И.О.)</t>
  </si>
  <si>
    <t xml:space="preserve">           4. Претензий по выполнению условий Договора Стороны не имеют.</t>
  </si>
  <si>
    <t xml:space="preserve">           3. Работы (услуги) выполнены (оказаны) полностью, в установленные сроки, с надлежащим качеством.</t>
  </si>
  <si>
    <t>Услуги по дератизации и дезинфекции</t>
  </si>
  <si>
    <t>По заявке собственников или 4 раза в год</t>
  </si>
  <si>
    <r>
      <t xml:space="preserve">с одной стороны, и </t>
    </r>
    <r>
      <rPr>
        <b/>
        <u/>
        <sz val="11"/>
        <color theme="1"/>
        <rFont val="Times New Roman"/>
        <family val="1"/>
        <charset val="204"/>
      </rPr>
      <t>ООО ЖКХ Локомотив" г. Россошь</t>
    </r>
  </si>
  <si>
    <t>постоянно</t>
  </si>
  <si>
    <t>Итого:</t>
  </si>
  <si>
    <t>г. Россошь, ул. Лизы Чайкиной, д. 1а/6</t>
  </si>
  <si>
    <r>
      <t xml:space="preserve">        1. Исполнителем предъявлены к приемке следующие оказанные на основании договора управления многоквартирным домом или договора оказания услуг по содержанию и (или) выполнению работ по ремонту общего имущества в многоквартирном доме либо договора подряда по выполнению работ по ремонту общего имущества в многоквартирном доме (указать нужное)   </t>
    </r>
    <r>
      <rPr>
        <u/>
        <sz val="11"/>
        <color theme="1"/>
        <rFont val="Times New Roman"/>
        <family val="1"/>
        <charset val="204"/>
      </rPr>
      <t>№60  от   01.11.2015 г.</t>
    </r>
  </si>
  <si>
    <r>
      <t>(далее - "Договор") услуги и (или) выполненные работы по содержанию и текущему ремонту общего имущества в многоквартирном доме</t>
    </r>
    <r>
      <rPr>
        <u/>
        <sz val="11"/>
        <color theme="1"/>
        <rFont val="Times New Roman"/>
        <family val="1"/>
        <charset val="204"/>
      </rPr>
      <t xml:space="preserve"> №1а/6</t>
    </r>
    <r>
      <rPr>
        <sz val="11"/>
        <color theme="1"/>
        <rFont val="Times New Roman"/>
        <family val="1"/>
        <charset val="204"/>
      </rPr>
      <t>, расположенном по адресу:</t>
    </r>
    <r>
      <rPr>
        <u/>
        <sz val="11"/>
        <color theme="1"/>
        <rFont val="Times New Roman"/>
        <family val="1"/>
        <charset val="204"/>
      </rPr>
      <t xml:space="preserve"> г. Россошь, ул. Лизы Чайкиной</t>
    </r>
  </si>
  <si>
    <t>Стоимость материалов</t>
  </si>
  <si>
    <t>руб.</t>
  </si>
  <si>
    <t>Настоящий Акт составлен в 2-х экземплярах, имеющий одинаковую юридическую силу, по одному для каждой Стороны.</t>
  </si>
  <si>
    <t>Информация для собственников:</t>
  </si>
  <si>
    <t>в т.ч. Оплачено</t>
  </si>
  <si>
    <t xml:space="preserve">Итого остаток на конец квартала </t>
  </si>
  <si>
    <t>Работы по содержанию и тек. ремонту</t>
  </si>
  <si>
    <r>
      <t xml:space="preserve">именуемый в дальнейшем "Заказчик", в лице  </t>
    </r>
    <r>
      <rPr>
        <b/>
        <u/>
        <sz val="11"/>
        <color theme="1"/>
        <rFont val="Times New Roman"/>
        <family val="1"/>
        <charset val="204"/>
      </rPr>
      <t>Горбаневой Дины Сергеевны</t>
    </r>
  </si>
  <si>
    <r>
      <t xml:space="preserve">являющегося собственником квартиры </t>
    </r>
    <r>
      <rPr>
        <u/>
        <sz val="11"/>
        <color theme="1"/>
        <rFont val="Times New Roman"/>
        <family val="1"/>
        <charset val="204"/>
      </rPr>
      <t xml:space="preserve">№ 6, </t>
    </r>
    <r>
      <rPr>
        <sz val="11"/>
        <color theme="1"/>
        <rFont val="Times New Roman"/>
        <family val="1"/>
        <charset val="204"/>
      </rPr>
      <t xml:space="preserve">находящейся в данном многоквартирном доме, действующего на основании </t>
    </r>
    <r>
      <rPr>
        <u/>
        <sz val="11"/>
        <color theme="1"/>
        <rFont val="Times New Roman"/>
        <family val="1"/>
        <charset val="204"/>
      </rPr>
      <t>протокола общего собрания собственников №37 от 04.05.2018г.</t>
    </r>
  </si>
  <si>
    <t>Остаток на начало квартала</t>
  </si>
  <si>
    <t>Услуги по содержанию многоквартирного дома ( без стоимости услуги проверки вентканалов, услуги дератизации и дезинсекции )</t>
  </si>
  <si>
    <t>определена приложением № 9 к договору</t>
  </si>
  <si>
    <t xml:space="preserve">Расходы по управлению МКД </t>
  </si>
  <si>
    <t>холодная вода на СОИ</t>
  </si>
  <si>
    <t>электроэнергия на СОИ</t>
  </si>
  <si>
    <t>водоотведение на СОИ</t>
  </si>
  <si>
    <r>
      <t xml:space="preserve">именуемый в дальнейшем "Исполнитель", в лице </t>
    </r>
    <r>
      <rPr>
        <b/>
        <u/>
        <sz val="11"/>
        <color theme="1"/>
        <rFont val="Times New Roman"/>
        <family val="1"/>
        <charset val="204"/>
      </rPr>
      <t>Директора Бовкун Алексея Александровича</t>
    </r>
  </si>
  <si>
    <t>1 квартал</t>
  </si>
  <si>
    <r>
      <t xml:space="preserve">Исполнитель - </t>
    </r>
    <r>
      <rPr>
        <b/>
        <sz val="11"/>
        <color theme="1"/>
        <rFont val="Times New Roman"/>
        <family val="1"/>
        <charset val="204"/>
      </rPr>
      <t>ООО ЖКХ "Локомотив", в лице директора Бовкун А.А.</t>
    </r>
  </si>
  <si>
    <t>Полив</t>
  </si>
  <si>
    <r>
      <t xml:space="preserve">Заказчик - </t>
    </r>
    <r>
      <rPr>
        <b/>
        <sz val="10.5"/>
        <color theme="1"/>
        <rFont val="Times New Roman"/>
        <family val="1"/>
        <charset val="204"/>
      </rPr>
      <t>Собственники МКД, в лице председателя совета дома Горбаневой Д.С.</t>
    </r>
  </si>
  <si>
    <t>S квартир = 1966,5 м2</t>
  </si>
  <si>
    <t>за 1 квартал 2025 года</t>
  </si>
  <si>
    <t>31.03.2025 г.</t>
  </si>
  <si>
    <t xml:space="preserve">Вывоз песка с теплоузла </t>
  </si>
  <si>
    <t>февраль</t>
  </si>
  <si>
    <t>март</t>
  </si>
  <si>
    <t>Оборудование инвентарем укрытий (смета)</t>
  </si>
  <si>
    <t>Замена КНС (смета)</t>
  </si>
  <si>
    <t>ч/ч</t>
  </si>
  <si>
    <t>Предъявлено населению 183762,77</t>
  </si>
  <si>
    <t xml:space="preserve">           2. Всего за период с "01" 01 2025 г. по "31" 03 2025 г. выполнено работ (оказано услуг) на общую сумму двести шестнадцать тысяч шестьсот сорок рублей 34 копейки.</t>
  </si>
  <si>
    <t>за 2 квартал 2025 года</t>
  </si>
  <si>
    <t>30.06.2025 г.</t>
  </si>
  <si>
    <t>2 квартал</t>
  </si>
  <si>
    <t>за 3 квартал 2025 года</t>
  </si>
  <si>
    <t>30.09.2025 г.</t>
  </si>
  <si>
    <t>3 квартал</t>
  </si>
  <si>
    <t>Ремонт входной двери  (кв.6, кв.26)</t>
  </si>
  <si>
    <t>июнь</t>
  </si>
  <si>
    <t>ч/час</t>
  </si>
  <si>
    <t>установка забора на д/площ.(смета)</t>
  </si>
  <si>
    <t>Предъявлено населению 190170,47,</t>
  </si>
  <si>
    <t xml:space="preserve">           2. Всего за период с "01" 04 2025 г. по "30" 06 2025 г. выполнено работ (оказано услуг) на общую сумму двести тритысячи сорок два рубля 52 копейки.</t>
  </si>
  <si>
    <t>Поверка ОПУ ТЭ</t>
  </si>
  <si>
    <t>сентябрь</t>
  </si>
  <si>
    <t>Замена ручки на входной двери подъезда (кв. 26)</t>
  </si>
  <si>
    <t>Окраска скамеек (смета)</t>
  </si>
  <si>
    <t>Окраска урн (смета)</t>
  </si>
  <si>
    <t>июль</t>
  </si>
  <si>
    <t>август</t>
  </si>
  <si>
    <t xml:space="preserve">           2. Всего за период с "01" 07 2025 г. по "30" 09 2025 г. выполнено работ (оказано услуг) на общую сумму сто девяносто семь тысяч сто семьдесят шесть рублей 87 копеек</t>
  </si>
  <si>
    <t>Предъявлено населению 198985,12</t>
  </si>
  <si>
    <t>за 4 квартал 2025 года</t>
  </si>
  <si>
    <t>4  квартал</t>
  </si>
  <si>
    <t>ОТЧЕТ</t>
  </si>
  <si>
    <t>О ВЫПОЛНЕННЫХ РАБОТАХ И ДВИЖЕНИИ  СРЕДСТВ</t>
  </si>
  <si>
    <t>по ж.д. ул. Лизы Чайкиной, д. 1а/6</t>
  </si>
  <si>
    <t>Остаток на начало периода</t>
  </si>
  <si>
    <t xml:space="preserve">Доходы: </t>
  </si>
  <si>
    <t>в том числе:</t>
  </si>
  <si>
    <t>Оплачено в текущем периоде по квитанциям</t>
  </si>
  <si>
    <t>Итого доходов:</t>
  </si>
  <si>
    <t>Расходы:</t>
  </si>
  <si>
    <t xml:space="preserve">Услуги по содержанию многоквартирного дома </t>
  </si>
  <si>
    <t>Дератизация, дезинсекция</t>
  </si>
  <si>
    <t>работы по договору, всего</t>
  </si>
  <si>
    <t>Итого расходов</t>
  </si>
  <si>
    <t>Справочно:</t>
  </si>
  <si>
    <t>Задолженность населения по оплате на 01.01.2025 г.</t>
  </si>
  <si>
    <t>Прирост (+) / уменьшение (-) задолженности за год</t>
  </si>
  <si>
    <t xml:space="preserve">Получил: </t>
  </si>
  <si>
    <t>НА ЛИЦЕВОМ СЧЕТЕ  ЗА  период  с 01.01.2025 г. по 31.12.2025г.</t>
  </si>
  <si>
    <t>Остаток средств на 01.01.2026</t>
  </si>
  <si>
    <t>Ремонт отмостки из брусчатки (смета)</t>
  </si>
  <si>
    <t>Прочистка, промывка водостока</t>
  </si>
  <si>
    <t>Ремонт плитки пола</t>
  </si>
  <si>
    <t>ноябрь</t>
  </si>
  <si>
    <t>декабрь</t>
  </si>
  <si>
    <t>октябрь</t>
  </si>
  <si>
    <t>Замена расходомера ВСТН-40 1шт (был забракован)</t>
  </si>
  <si>
    <t xml:space="preserve">           2. Всего за период с "01" 10  2025 г. по "31" 12  2025 г. выполнено работ (оказано услуг) на общую сумму двести шестьдесят четыре тысячи девятьсот три рубля 20 копеек</t>
  </si>
  <si>
    <t>Предъявлено населению 199754,04</t>
  </si>
  <si>
    <t>Начислено всего 771645,9</t>
  </si>
  <si>
    <t>* холодная вода на СОИ - 23044,56</t>
  </si>
  <si>
    <t>* водоотведение на СОИ- 31045,53</t>
  </si>
  <si>
    <t>* электроэнергия на СОИ- 16694,91</t>
  </si>
  <si>
    <t>Задолженность населения по оплате на 01.01.2026 г.</t>
  </si>
  <si>
    <t>Отчет за 2025 год.</t>
  </si>
  <si>
    <t>Перечень предлагаемых работ на 2026 год.</t>
  </si>
  <si>
    <t>Предложение по структуре тарифа на 2026 год.</t>
  </si>
  <si>
    <t>Непредвиденные работы 35 ч/ч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</si>
</sst>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#,##0.00_ ;\-#,##0.00\ "/>
    <numFmt numFmtId="165" formatCode="[$-419]General"/>
    <numFmt numFmtId="166" formatCode="#,##0.00\ _₽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.5"/>
      <color theme="1"/>
      <name val="Times New Roman"/>
      <family val="1"/>
      <charset val="204"/>
    </font>
    <font>
      <b/>
      <sz val="10.5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sz val="11"/>
      <color rgb="FF000000"/>
      <name val="Calibri"/>
      <family val="2"/>
      <charset val="204"/>
    </font>
    <font>
      <i/>
      <sz val="11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Calibri"/>
      <family val="2"/>
      <scheme val="minor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4" fillId="0" borderId="0"/>
    <xf numFmtId="0" fontId="15" fillId="0" borderId="0"/>
    <xf numFmtId="165" fontId="16" fillId="0" borderId="0"/>
  </cellStyleXfs>
  <cellXfs count="98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wrapText="1"/>
    </xf>
    <xf numFmtId="0" fontId="6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3" fontId="7" fillId="0" borderId="1" xfId="1" applyFont="1" applyBorder="1" applyAlignment="1">
      <alignment horizontal="center" vertical="center" wrapText="1"/>
    </xf>
    <xf numFmtId="0" fontId="7" fillId="0" borderId="0" xfId="0" applyFont="1"/>
    <xf numFmtId="164" fontId="7" fillId="0" borderId="0" xfId="1" applyNumberFormat="1" applyFont="1"/>
    <xf numFmtId="164" fontId="4" fillId="0" borderId="0" xfId="1" applyNumberFormat="1" applyFont="1"/>
    <xf numFmtId="0" fontId="12" fillId="0" borderId="0" xfId="0" applyFont="1"/>
    <xf numFmtId="164" fontId="7" fillId="0" borderId="0" xfId="0" applyNumberFormat="1" applyFont="1"/>
    <xf numFmtId="0" fontId="5" fillId="0" borderId="0" xfId="0" applyFont="1" applyAlignment="1">
      <alignment horizontal="left" wrapText="1"/>
    </xf>
    <xf numFmtId="0" fontId="13" fillId="0" borderId="1" xfId="0" applyFont="1" applyBorder="1" applyAlignment="1">
      <alignment wrapText="1"/>
    </xf>
    <xf numFmtId="0" fontId="1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43" fontId="4" fillId="0" borderId="1" xfId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right" wrapText="1"/>
    </xf>
    <xf numFmtId="0" fontId="4" fillId="0" borderId="4" xfId="0" applyFont="1" applyBorder="1" applyAlignment="1">
      <alignment vertical="center" wrapText="1"/>
    </xf>
    <xf numFmtId="0" fontId="5" fillId="0" borderId="0" xfId="0" applyFont="1" applyAlignment="1">
      <alignment wrapText="1"/>
    </xf>
    <xf numFmtId="0" fontId="4" fillId="0" borderId="4" xfId="0" applyFont="1" applyBorder="1" applyAlignment="1">
      <alignment horizontal="center" vertical="center" wrapText="1"/>
    </xf>
    <xf numFmtId="0" fontId="17" fillId="0" borderId="0" xfId="0" applyFont="1"/>
    <xf numFmtId="0" fontId="4" fillId="0" borderId="0" xfId="0" applyFont="1" applyAlignment="1">
      <alignment wrapText="1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13" fillId="0" borderId="5" xfId="0" applyFont="1" applyBorder="1" applyAlignment="1">
      <alignment wrapText="1"/>
    </xf>
    <xf numFmtId="0" fontId="13" fillId="0" borderId="5" xfId="0" applyFont="1" applyBorder="1" applyAlignment="1">
      <alignment horizontal="center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13" fillId="0" borderId="1" xfId="0" applyFont="1" applyBorder="1" applyAlignment="1"/>
    <xf numFmtId="14" fontId="5" fillId="0" borderId="0" xfId="0" applyNumberFormat="1" applyFont="1" applyAlignment="1">
      <alignment horizontal="right" wrapText="1"/>
    </xf>
    <xf numFmtId="0" fontId="18" fillId="0" borderId="0" xfId="0" applyFont="1" applyAlignment="1"/>
    <xf numFmtId="0" fontId="19" fillId="0" borderId="0" xfId="0" applyFont="1"/>
    <xf numFmtId="0" fontId="3" fillId="0" borderId="0" xfId="0" applyFont="1" applyAlignment="1"/>
    <xf numFmtId="49" fontId="3" fillId="0" borderId="1" xfId="0" applyNumberFormat="1" applyFont="1" applyBorder="1"/>
    <xf numFmtId="166" fontId="8" fillId="0" borderId="1" xfId="1" applyNumberFormat="1" applyFont="1" applyBorder="1" applyAlignment="1">
      <alignment horizontal="center"/>
    </xf>
    <xf numFmtId="4" fontId="18" fillId="0" borderId="0" xfId="0" applyNumberFormat="1" applyFont="1"/>
    <xf numFmtId="0" fontId="3" fillId="0" borderId="0" xfId="0" applyFont="1" applyAlignment="1">
      <alignment horizontal="left"/>
    </xf>
    <xf numFmtId="49" fontId="3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49" fontId="3" fillId="0" borderId="1" xfId="0" applyNumberFormat="1" applyFont="1" applyBorder="1" applyAlignment="1"/>
    <xf numFmtId="43" fontId="3" fillId="2" borderId="1" xfId="1" applyFont="1" applyFill="1" applyBorder="1" applyAlignment="1">
      <alignment horizontal="center"/>
    </xf>
    <xf numFmtId="164" fontId="3" fillId="0" borderId="0" xfId="1" applyNumberFormat="1" applyFont="1" applyBorder="1"/>
    <xf numFmtId="0" fontId="3" fillId="0" borderId="0" xfId="0" applyFont="1" applyAlignment="1">
      <alignment horizontal="center"/>
    </xf>
    <xf numFmtId="166" fontId="8" fillId="0" borderId="1" xfId="0" applyNumberFormat="1" applyFont="1" applyBorder="1" applyAlignment="1">
      <alignment horizontal="center"/>
    </xf>
    <xf numFmtId="4" fontId="3" fillId="0" borderId="0" xfId="0" applyNumberFormat="1" applyFont="1"/>
    <xf numFmtId="0" fontId="3" fillId="0" borderId="0" xfId="0" applyFont="1" applyBorder="1"/>
    <xf numFmtId="0" fontId="3" fillId="0" borderId="1" xfId="0" applyFont="1" applyBorder="1" applyAlignment="1">
      <alignment wrapText="1"/>
    </xf>
    <xf numFmtId="0" fontId="3" fillId="0" borderId="6" xfId="0" applyFont="1" applyBorder="1" applyAlignment="1">
      <alignment vertical="center" wrapText="1"/>
    </xf>
    <xf numFmtId="43" fontId="19" fillId="0" borderId="0" xfId="0" applyNumberFormat="1" applyFont="1"/>
    <xf numFmtId="0" fontId="3" fillId="0" borderId="4" xfId="0" applyFont="1" applyBorder="1" applyAlignment="1">
      <alignment vertical="center" wrapText="1"/>
    </xf>
    <xf numFmtId="49" fontId="3" fillId="0" borderId="4" xfId="0" applyNumberFormat="1" applyFont="1" applyBorder="1" applyAlignment="1">
      <alignment vertical="center" wrapText="1"/>
    </xf>
    <xf numFmtId="43" fontId="3" fillId="0" borderId="1" xfId="1" applyFont="1" applyBorder="1" applyAlignment="1">
      <alignment horizontal="center"/>
    </xf>
    <xf numFmtId="0" fontId="20" fillId="0" borderId="1" xfId="0" applyFont="1" applyBorder="1" applyAlignment="1">
      <alignment wrapText="1"/>
    </xf>
    <xf numFmtId="43" fontId="3" fillId="2" borderId="1" xfId="1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left"/>
    </xf>
    <xf numFmtId="43" fontId="8" fillId="0" borderId="1" xfId="1" applyFont="1" applyBorder="1" applyAlignment="1">
      <alignment horizontal="center"/>
    </xf>
    <xf numFmtId="49" fontId="8" fillId="0" borderId="1" xfId="0" applyNumberFormat="1" applyFont="1" applyBorder="1" applyAlignment="1">
      <alignment horizontal="left"/>
    </xf>
    <xf numFmtId="164" fontId="8" fillId="0" borderId="1" xfId="1" applyNumberFormat="1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43" fontId="3" fillId="0" borderId="0" xfId="1" applyFont="1" applyBorder="1" applyAlignment="1">
      <alignment horizontal="left"/>
    </xf>
    <xf numFmtId="0" fontId="3" fillId="0" borderId="2" xfId="0" applyFont="1" applyBorder="1" applyAlignment="1">
      <alignment horizontal="left"/>
    </xf>
    <xf numFmtId="43" fontId="3" fillId="0" borderId="2" xfId="1" applyFont="1" applyBorder="1" applyAlignment="1">
      <alignment horizontal="left"/>
    </xf>
    <xf numFmtId="164" fontId="3" fillId="0" borderId="0" xfId="1" applyNumberFormat="1" applyFont="1" applyBorder="1" applyAlignment="1">
      <alignment horizontal="center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4" fillId="0" borderId="0" xfId="0" applyFont="1" applyAlignment="1">
      <alignment horizontal="left" wrapText="1"/>
    </xf>
    <xf numFmtId="0" fontId="7" fillId="0" borderId="2" xfId="0" applyFont="1" applyBorder="1" applyAlignment="1">
      <alignment horizontal="center" wrapText="1"/>
    </xf>
    <xf numFmtId="0" fontId="6" fillId="0" borderId="0" xfId="0" applyFont="1" applyAlignment="1">
      <alignment horizontal="right" wrapText="1"/>
    </xf>
    <xf numFmtId="0" fontId="4" fillId="0" borderId="0" xfId="0" applyFont="1" applyAlignment="1">
      <alignment horizontal="right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wrapText="1"/>
    </xf>
    <xf numFmtId="0" fontId="4" fillId="2" borderId="0" xfId="0" applyFont="1" applyFill="1" applyAlignment="1">
      <alignment horizontal="left" wrapText="1"/>
    </xf>
    <xf numFmtId="0" fontId="4" fillId="0" borderId="2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11" fillId="0" borderId="2" xfId="0" applyFont="1" applyBorder="1" applyAlignment="1">
      <alignment horizontal="center" wrapText="1"/>
    </xf>
    <xf numFmtId="49" fontId="3" fillId="0" borderId="1" xfId="0" applyNumberFormat="1" applyFont="1" applyBorder="1" applyAlignment="1">
      <alignment horizontal="left"/>
    </xf>
    <xf numFmtId="0" fontId="18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1" xfId="0" applyFont="1" applyBorder="1"/>
    <xf numFmtId="43" fontId="4" fillId="0" borderId="0" xfId="0" applyNumberFormat="1" applyFont="1"/>
  </cellXfs>
  <cellStyles count="5">
    <cellStyle name="Excel Built-in Normal" xfId="4"/>
    <cellStyle name="Обычный" xfId="0" builtinId="0"/>
    <cellStyle name="Обычный 2" xfId="2"/>
    <cellStyle name="Обычный 3" xfId="3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8"/>
  <sheetViews>
    <sheetView view="pageBreakPreview" topLeftCell="A24" zoomScaleSheetLayoutView="100" workbookViewId="0">
      <selection activeCell="E30" sqref="E30"/>
    </sheetView>
  </sheetViews>
  <sheetFormatPr defaultColWidth="9.140625" defaultRowHeight="15" x14ac:dyDescent="0.25"/>
  <cols>
    <col min="1" max="1" width="31.5703125" style="2" customWidth="1"/>
    <col min="2" max="2" width="20.28515625" style="2" customWidth="1"/>
    <col min="3" max="3" width="14.42578125" style="2" customWidth="1"/>
    <col min="4" max="4" width="16.140625" style="2" customWidth="1"/>
    <col min="5" max="5" width="14.140625" style="2" customWidth="1"/>
    <col min="6" max="6" width="12" style="2" bestFit="1" customWidth="1"/>
    <col min="7" max="16384" width="9.140625" style="2"/>
  </cols>
  <sheetData>
    <row r="1" spans="1:5" ht="15.75" x14ac:dyDescent="0.25">
      <c r="A1" s="78" t="s">
        <v>11</v>
      </c>
      <c r="B1" s="78"/>
      <c r="C1" s="78"/>
      <c r="D1" s="78"/>
      <c r="E1" s="78"/>
    </row>
    <row r="2" spans="1:5" ht="36.75" customHeight="1" x14ac:dyDescent="0.25">
      <c r="A2" s="79" t="s">
        <v>12</v>
      </c>
      <c r="B2" s="80"/>
      <c r="C2" s="80"/>
      <c r="D2" s="80"/>
      <c r="E2" s="80"/>
    </row>
    <row r="3" spans="1:5" x14ac:dyDescent="0.25">
      <c r="A3" s="81" t="s">
        <v>52</v>
      </c>
      <c r="B3" s="81"/>
      <c r="C3" s="81"/>
      <c r="D3" s="81"/>
      <c r="E3" s="81"/>
    </row>
    <row r="4" spans="1:5" s="1" customFormat="1" ht="15.75" x14ac:dyDescent="0.25">
      <c r="A4" s="16" t="s">
        <v>13</v>
      </c>
      <c r="B4" s="3"/>
      <c r="C4" s="3"/>
      <c r="D4" s="24"/>
      <c r="E4" s="22" t="s">
        <v>53</v>
      </c>
    </row>
    <row r="5" spans="1:5" x14ac:dyDescent="0.25">
      <c r="A5" s="29"/>
      <c r="B5" s="3"/>
      <c r="C5" s="3"/>
      <c r="D5" s="3"/>
      <c r="E5" s="3"/>
    </row>
    <row r="6" spans="1:5" ht="15" customHeight="1" x14ac:dyDescent="0.25">
      <c r="A6" s="82" t="s">
        <v>0</v>
      </c>
      <c r="B6" s="82"/>
      <c r="C6" s="82"/>
      <c r="D6" s="82"/>
      <c r="E6" s="82"/>
    </row>
    <row r="7" spans="1:5" ht="17.25" customHeight="1" x14ac:dyDescent="0.25">
      <c r="A7" s="83" t="s">
        <v>27</v>
      </c>
      <c r="B7" s="83"/>
      <c r="C7" s="83"/>
      <c r="D7" s="83"/>
      <c r="E7" s="83"/>
    </row>
    <row r="8" spans="1:5" ht="17.25" customHeight="1" x14ac:dyDescent="0.25">
      <c r="A8" s="76" t="s">
        <v>1</v>
      </c>
      <c r="B8" s="76"/>
      <c r="C8" s="76"/>
      <c r="D8" s="76"/>
      <c r="E8" s="76"/>
    </row>
    <row r="9" spans="1:5" ht="14.25" customHeight="1" x14ac:dyDescent="0.25">
      <c r="A9" s="82" t="s">
        <v>37</v>
      </c>
      <c r="B9" s="82"/>
      <c r="C9" s="82"/>
      <c r="D9" s="82"/>
      <c r="E9" s="82"/>
    </row>
    <row r="10" spans="1:5" ht="22.5" customHeight="1" x14ac:dyDescent="0.25">
      <c r="A10" s="84" t="s">
        <v>14</v>
      </c>
      <c r="B10" s="85"/>
      <c r="C10" s="85"/>
      <c r="D10" s="85"/>
      <c r="E10" s="85"/>
    </row>
    <row r="11" spans="1:5" ht="34.5" customHeight="1" x14ac:dyDescent="0.25">
      <c r="A11" s="82" t="s">
        <v>38</v>
      </c>
      <c r="B11" s="82"/>
      <c r="C11" s="82"/>
      <c r="D11" s="82"/>
      <c r="E11" s="82"/>
    </row>
    <row r="12" spans="1:5" ht="18" customHeight="1" x14ac:dyDescent="0.25">
      <c r="A12" s="76" t="s">
        <v>15</v>
      </c>
      <c r="B12" s="77"/>
      <c r="C12" s="77"/>
      <c r="D12" s="77"/>
      <c r="E12" s="77"/>
    </row>
    <row r="13" spans="1:5" ht="15" customHeight="1" x14ac:dyDescent="0.25">
      <c r="A13" s="82" t="s">
        <v>24</v>
      </c>
      <c r="B13" s="82"/>
      <c r="C13" s="82"/>
      <c r="D13" s="82"/>
      <c r="E13" s="82"/>
    </row>
    <row r="14" spans="1:5" ht="15" customHeight="1" x14ac:dyDescent="0.25">
      <c r="A14" s="76" t="s">
        <v>2</v>
      </c>
      <c r="B14" s="77"/>
      <c r="C14" s="77"/>
      <c r="D14" s="77"/>
      <c r="E14" s="77"/>
    </row>
    <row r="15" spans="1:5" ht="18.75" customHeight="1" x14ac:dyDescent="0.25">
      <c r="A15" s="82" t="s">
        <v>46</v>
      </c>
      <c r="B15" s="82"/>
      <c r="C15" s="82"/>
      <c r="D15" s="82"/>
      <c r="E15" s="82"/>
    </row>
    <row r="16" spans="1:5" x14ac:dyDescent="0.25">
      <c r="A16" s="76" t="s">
        <v>16</v>
      </c>
      <c r="B16" s="77"/>
      <c r="C16" s="77"/>
      <c r="D16" s="77"/>
      <c r="E16" s="77"/>
    </row>
    <row r="17" spans="1:7" ht="36.75" customHeight="1" x14ac:dyDescent="0.25">
      <c r="A17" s="82" t="s">
        <v>17</v>
      </c>
      <c r="B17" s="82"/>
      <c r="C17" s="82"/>
      <c r="D17" s="82"/>
      <c r="E17" s="82"/>
    </row>
    <row r="18" spans="1:7" ht="69" customHeight="1" x14ac:dyDescent="0.25">
      <c r="A18" s="82" t="s">
        <v>28</v>
      </c>
      <c r="B18" s="82"/>
      <c r="C18" s="82"/>
      <c r="D18" s="82"/>
      <c r="E18" s="82"/>
    </row>
    <row r="19" spans="1:7" ht="35.25" customHeight="1" x14ac:dyDescent="0.25">
      <c r="A19" s="87" t="s">
        <v>29</v>
      </c>
      <c r="B19" s="87"/>
      <c r="C19" s="87"/>
      <c r="D19" s="87"/>
      <c r="E19" s="87"/>
    </row>
    <row r="20" spans="1:7" ht="19.5" customHeight="1" x14ac:dyDescent="0.25">
      <c r="A20" s="87"/>
      <c r="B20" s="87"/>
      <c r="C20" s="87"/>
      <c r="D20" s="87"/>
      <c r="E20" s="87"/>
      <c r="F20" s="2">
        <v>1966.5</v>
      </c>
      <c r="G20" s="2">
        <v>3</v>
      </c>
    </row>
    <row r="21" spans="1:7" ht="135" x14ac:dyDescent="0.25">
      <c r="A21" s="19" t="s">
        <v>7</v>
      </c>
      <c r="B21" s="19" t="s">
        <v>10</v>
      </c>
      <c r="C21" s="19" t="s">
        <v>3</v>
      </c>
      <c r="D21" s="19" t="s">
        <v>9</v>
      </c>
      <c r="E21" s="19" t="s">
        <v>8</v>
      </c>
    </row>
    <row r="22" spans="1:7" ht="75" x14ac:dyDescent="0.25">
      <c r="A22" s="6" t="s">
        <v>40</v>
      </c>
      <c r="B22" s="21" t="s">
        <v>41</v>
      </c>
      <c r="C22" s="19" t="s">
        <v>4</v>
      </c>
      <c r="D22" s="19">
        <v>19.13</v>
      </c>
      <c r="E22" s="20">
        <f>D22*F20*G20</f>
        <v>112857.435</v>
      </c>
    </row>
    <row r="23" spans="1:7" x14ac:dyDescent="0.25">
      <c r="A23" s="6" t="s">
        <v>42</v>
      </c>
      <c r="B23" s="21" t="s">
        <v>25</v>
      </c>
      <c r="C23" s="19" t="s">
        <v>4</v>
      </c>
      <c r="D23" s="19">
        <v>6.51</v>
      </c>
      <c r="E23" s="20">
        <f>D23*F20*G20</f>
        <v>38405.744999999995</v>
      </c>
    </row>
    <row r="24" spans="1:7" ht="38.25" x14ac:dyDescent="0.25">
      <c r="A24" s="6" t="s">
        <v>22</v>
      </c>
      <c r="B24" s="21" t="s">
        <v>23</v>
      </c>
      <c r="C24" s="19" t="s">
        <v>4</v>
      </c>
      <c r="D24" s="19">
        <v>0</v>
      </c>
      <c r="E24" s="20">
        <v>0</v>
      </c>
    </row>
    <row r="25" spans="1:7" x14ac:dyDescent="0.25">
      <c r="A25" s="6" t="s">
        <v>45</v>
      </c>
      <c r="B25" s="21" t="s">
        <v>47</v>
      </c>
      <c r="C25" s="19" t="s">
        <v>31</v>
      </c>
      <c r="D25" s="19"/>
      <c r="E25" s="20">
        <v>6676.92</v>
      </c>
    </row>
    <row r="26" spans="1:7" x14ac:dyDescent="0.25">
      <c r="A26" s="6" t="s">
        <v>43</v>
      </c>
      <c r="B26" s="21" t="s">
        <v>47</v>
      </c>
      <c r="C26" s="19" t="s">
        <v>31</v>
      </c>
      <c r="D26" s="19"/>
      <c r="E26" s="20">
        <v>5118.4399999999996</v>
      </c>
    </row>
    <row r="27" spans="1:7" x14ac:dyDescent="0.25">
      <c r="A27" s="6" t="s">
        <v>44</v>
      </c>
      <c r="B27" s="21" t="s">
        <v>47</v>
      </c>
      <c r="C27" s="19" t="s">
        <v>31</v>
      </c>
      <c r="D27" s="19"/>
      <c r="E27" s="20">
        <v>5507.15</v>
      </c>
    </row>
    <row r="28" spans="1:7" x14ac:dyDescent="0.25">
      <c r="A28" s="6" t="s">
        <v>30</v>
      </c>
      <c r="B28" s="21" t="s">
        <v>47</v>
      </c>
      <c r="C28" s="19" t="s">
        <v>31</v>
      </c>
      <c r="D28" s="19"/>
      <c r="E28" s="20">
        <v>13101.2</v>
      </c>
    </row>
    <row r="29" spans="1:7" x14ac:dyDescent="0.25">
      <c r="A29" s="23" t="s">
        <v>49</v>
      </c>
      <c r="B29" s="21" t="s">
        <v>47</v>
      </c>
      <c r="C29" s="25" t="s">
        <v>31</v>
      </c>
      <c r="D29" s="25"/>
      <c r="E29" s="20">
        <v>0</v>
      </c>
    </row>
    <row r="30" spans="1:7" x14ac:dyDescent="0.25">
      <c r="A30" s="6" t="s">
        <v>58</v>
      </c>
      <c r="B30" s="21" t="s">
        <v>55</v>
      </c>
      <c r="C30" s="19" t="s">
        <v>31</v>
      </c>
      <c r="D30" s="19"/>
      <c r="E30" s="20">
        <v>14351.5</v>
      </c>
    </row>
    <row r="31" spans="1:7" x14ac:dyDescent="0.25">
      <c r="A31" s="17" t="s">
        <v>54</v>
      </c>
      <c r="B31" s="21" t="s">
        <v>56</v>
      </c>
      <c r="C31" s="19" t="s">
        <v>59</v>
      </c>
      <c r="D31" s="18">
        <v>8</v>
      </c>
      <c r="E31" s="20">
        <v>11333.33</v>
      </c>
    </row>
    <row r="32" spans="1:7" ht="30" x14ac:dyDescent="0.25">
      <c r="A32" s="17" t="s">
        <v>57</v>
      </c>
      <c r="B32" s="21" t="s">
        <v>56</v>
      </c>
      <c r="C32" s="19" t="s">
        <v>31</v>
      </c>
      <c r="D32" s="18"/>
      <c r="E32" s="20">
        <v>9288.6200000000008</v>
      </c>
    </row>
    <row r="33" spans="1:5" x14ac:dyDescent="0.25">
      <c r="A33" s="17"/>
      <c r="B33" s="21"/>
      <c r="C33" s="19"/>
      <c r="D33" s="18"/>
      <c r="E33" s="20"/>
    </row>
    <row r="34" spans="1:5" s="11" customFormat="1" ht="14.25" x14ac:dyDescent="0.2">
      <c r="A34" s="7" t="s">
        <v>26</v>
      </c>
      <c r="B34" s="8"/>
      <c r="C34" s="9"/>
      <c r="D34" s="9"/>
      <c r="E34" s="10">
        <f>SUM(E22:E33)</f>
        <v>216640.34</v>
      </c>
    </row>
    <row r="36" spans="1:5" ht="34.5" customHeight="1" x14ac:dyDescent="0.25">
      <c r="A36" s="88" t="s">
        <v>61</v>
      </c>
      <c r="B36" s="88"/>
      <c r="C36" s="88"/>
      <c r="D36" s="88"/>
      <c r="E36" s="88"/>
    </row>
    <row r="37" spans="1:5" ht="34.5" customHeight="1" x14ac:dyDescent="0.25">
      <c r="A37" s="82" t="s">
        <v>21</v>
      </c>
      <c r="B37" s="82"/>
      <c r="C37" s="82"/>
      <c r="D37" s="82"/>
      <c r="E37" s="82"/>
    </row>
    <row r="38" spans="1:5" ht="19.5" customHeight="1" x14ac:dyDescent="0.25">
      <c r="A38" s="82" t="s">
        <v>20</v>
      </c>
      <c r="B38" s="82"/>
      <c r="C38" s="82"/>
      <c r="D38" s="82"/>
      <c r="E38" s="82"/>
    </row>
    <row r="39" spans="1:5" ht="33" customHeight="1" x14ac:dyDescent="0.25">
      <c r="A39" s="82" t="s">
        <v>32</v>
      </c>
      <c r="B39" s="82"/>
      <c r="C39" s="82"/>
      <c r="D39" s="82"/>
      <c r="E39" s="82"/>
    </row>
    <row r="40" spans="1:5" x14ac:dyDescent="0.25">
      <c r="A40" s="82" t="s">
        <v>18</v>
      </c>
      <c r="B40" s="82"/>
      <c r="C40" s="82"/>
      <c r="D40" s="82"/>
      <c r="E40" s="82"/>
    </row>
    <row r="41" spans="1:5" x14ac:dyDescent="0.25">
      <c r="A41" s="86" t="s">
        <v>5</v>
      </c>
      <c r="B41" s="86"/>
      <c r="C41" s="86"/>
      <c r="D41" s="86"/>
      <c r="E41" s="86"/>
    </row>
    <row r="42" spans="1:5" x14ac:dyDescent="0.25">
      <c r="A42" s="82" t="s">
        <v>18</v>
      </c>
      <c r="B42" s="82"/>
      <c r="C42" s="82"/>
      <c r="D42" s="82"/>
      <c r="E42" s="82"/>
    </row>
    <row r="43" spans="1:5" x14ac:dyDescent="0.25">
      <c r="A43" s="89" t="s">
        <v>48</v>
      </c>
      <c r="B43" s="89"/>
      <c r="C43" s="89"/>
      <c r="D43" s="89"/>
      <c r="E43" s="4"/>
    </row>
    <row r="44" spans="1:5" x14ac:dyDescent="0.25">
      <c r="B44" s="90" t="s">
        <v>19</v>
      </c>
      <c r="C44" s="90"/>
      <c r="D44" s="90"/>
      <c r="E44" s="5" t="s">
        <v>6</v>
      </c>
    </row>
    <row r="45" spans="1:5" x14ac:dyDescent="0.25">
      <c r="A45" s="28"/>
      <c r="B45" s="28"/>
      <c r="C45" s="28"/>
      <c r="D45" s="28"/>
      <c r="E45" s="28"/>
    </row>
    <row r="46" spans="1:5" x14ac:dyDescent="0.25">
      <c r="A46" s="91" t="s">
        <v>50</v>
      </c>
      <c r="B46" s="91"/>
      <c r="C46" s="91"/>
      <c r="D46" s="91"/>
      <c r="E46" s="4"/>
    </row>
    <row r="47" spans="1:5" x14ac:dyDescent="0.25">
      <c r="B47" s="90" t="s">
        <v>19</v>
      </c>
      <c r="C47" s="90"/>
      <c r="D47" s="90"/>
      <c r="E47" s="5" t="s">
        <v>6</v>
      </c>
    </row>
    <row r="49" spans="1:2" x14ac:dyDescent="0.25">
      <c r="A49" s="26" t="s">
        <v>51</v>
      </c>
    </row>
    <row r="50" spans="1:2" x14ac:dyDescent="0.25">
      <c r="A50" s="11" t="s">
        <v>33</v>
      </c>
    </row>
    <row r="51" spans="1:2" x14ac:dyDescent="0.25">
      <c r="A51" s="2" t="s">
        <v>39</v>
      </c>
      <c r="B51" s="12">
        <v>111816.54</v>
      </c>
    </row>
    <row r="52" spans="1:2" ht="30" x14ac:dyDescent="0.25">
      <c r="A52" s="27" t="s">
        <v>60</v>
      </c>
      <c r="B52" s="13"/>
    </row>
    <row r="53" spans="1:2" x14ac:dyDescent="0.25">
      <c r="A53" s="2" t="s">
        <v>34</v>
      </c>
      <c r="B53" s="13">
        <v>196540.49</v>
      </c>
    </row>
    <row r="54" spans="1:2" ht="30" x14ac:dyDescent="0.25">
      <c r="A54" s="27" t="s">
        <v>36</v>
      </c>
      <c r="B54" s="13">
        <f>E34</f>
        <v>216640.34</v>
      </c>
    </row>
    <row r="55" spans="1:2" x14ac:dyDescent="0.25">
      <c r="A55" s="14" t="s">
        <v>35</v>
      </c>
      <c r="B55" s="15">
        <f>B51+B53-B54</f>
        <v>91716.689999999973</v>
      </c>
    </row>
    <row r="58" spans="1:2" x14ac:dyDescent="0.25">
      <c r="B58" s="2">
        <v>111816.54</v>
      </c>
    </row>
  </sheetData>
  <mergeCells count="29">
    <mergeCell ref="A42:E42"/>
    <mergeCell ref="A43:D43"/>
    <mergeCell ref="B44:D44"/>
    <mergeCell ref="A46:D46"/>
    <mergeCell ref="B47:D47"/>
    <mergeCell ref="A41:E41"/>
    <mergeCell ref="A15:E15"/>
    <mergeCell ref="A16:E16"/>
    <mergeCell ref="A17:E17"/>
    <mergeCell ref="A18:E18"/>
    <mergeCell ref="A19:E19"/>
    <mergeCell ref="A20:E20"/>
    <mergeCell ref="A36:E36"/>
    <mergeCell ref="A37:E37"/>
    <mergeCell ref="A38:E38"/>
    <mergeCell ref="A39:E39"/>
    <mergeCell ref="A40:E40"/>
    <mergeCell ref="A14:E14"/>
    <mergeCell ref="A1:E1"/>
    <mergeCell ref="A2:E2"/>
    <mergeCell ref="A3:E3"/>
    <mergeCell ref="A6:E6"/>
    <mergeCell ref="A7:E7"/>
    <mergeCell ref="A8:E8"/>
    <mergeCell ref="A9:E9"/>
    <mergeCell ref="A10:E10"/>
    <mergeCell ref="A11:E11"/>
    <mergeCell ref="A12:E12"/>
    <mergeCell ref="A13:E13"/>
  </mergeCells>
  <printOptions horizontalCentered="1"/>
  <pageMargins left="0.19685039370078741" right="0.31496062992125984" top="0.35433070866141736" bottom="0.35433070866141736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6"/>
  <sheetViews>
    <sheetView view="pageBreakPreview" topLeftCell="A27" zoomScaleSheetLayoutView="100" workbookViewId="0">
      <selection activeCell="A31" sqref="A31"/>
    </sheetView>
  </sheetViews>
  <sheetFormatPr defaultColWidth="9.140625" defaultRowHeight="15" x14ac:dyDescent="0.25"/>
  <cols>
    <col min="1" max="1" width="31.5703125" style="2" customWidth="1"/>
    <col min="2" max="2" width="20.28515625" style="2" customWidth="1"/>
    <col min="3" max="3" width="14.42578125" style="2" customWidth="1"/>
    <col min="4" max="4" width="16.140625" style="2" customWidth="1"/>
    <col min="5" max="5" width="14.140625" style="2" customWidth="1"/>
    <col min="6" max="6" width="12" style="2" bestFit="1" customWidth="1"/>
    <col min="7" max="16384" width="9.140625" style="2"/>
  </cols>
  <sheetData>
    <row r="1" spans="1:5" ht="15.75" x14ac:dyDescent="0.25">
      <c r="A1" s="78" t="s">
        <v>11</v>
      </c>
      <c r="B1" s="78"/>
      <c r="C1" s="78"/>
      <c r="D1" s="78"/>
      <c r="E1" s="78"/>
    </row>
    <row r="2" spans="1:5" ht="36.75" customHeight="1" x14ac:dyDescent="0.25">
      <c r="A2" s="79" t="s">
        <v>12</v>
      </c>
      <c r="B2" s="80"/>
      <c r="C2" s="80"/>
      <c r="D2" s="80"/>
      <c r="E2" s="80"/>
    </row>
    <row r="3" spans="1:5" x14ac:dyDescent="0.25">
      <c r="A3" s="81" t="s">
        <v>62</v>
      </c>
      <c r="B3" s="81"/>
      <c r="C3" s="81"/>
      <c r="D3" s="81"/>
      <c r="E3" s="81"/>
    </row>
    <row r="4" spans="1:5" s="1" customFormat="1" ht="15.75" x14ac:dyDescent="0.25">
      <c r="A4" s="16" t="s">
        <v>13</v>
      </c>
      <c r="B4" s="3"/>
      <c r="C4" s="3"/>
      <c r="D4" s="24"/>
      <c r="E4" s="22" t="s">
        <v>63</v>
      </c>
    </row>
    <row r="5" spans="1:5" x14ac:dyDescent="0.25">
      <c r="A5" s="31"/>
      <c r="B5" s="3"/>
      <c r="C5" s="3"/>
      <c r="D5" s="3"/>
      <c r="E5" s="3"/>
    </row>
    <row r="6" spans="1:5" ht="15" customHeight="1" x14ac:dyDescent="0.25">
      <c r="A6" s="82" t="s">
        <v>0</v>
      </c>
      <c r="B6" s="82"/>
      <c r="C6" s="82"/>
      <c r="D6" s="82"/>
      <c r="E6" s="82"/>
    </row>
    <row r="7" spans="1:5" ht="17.25" customHeight="1" x14ac:dyDescent="0.25">
      <c r="A7" s="83" t="s">
        <v>27</v>
      </c>
      <c r="B7" s="83"/>
      <c r="C7" s="83"/>
      <c r="D7" s="83"/>
      <c r="E7" s="83"/>
    </row>
    <row r="8" spans="1:5" ht="17.25" customHeight="1" x14ac:dyDescent="0.25">
      <c r="A8" s="76" t="s">
        <v>1</v>
      </c>
      <c r="B8" s="76"/>
      <c r="C8" s="76"/>
      <c r="D8" s="76"/>
      <c r="E8" s="76"/>
    </row>
    <row r="9" spans="1:5" ht="14.25" customHeight="1" x14ac:dyDescent="0.25">
      <c r="A9" s="82" t="s">
        <v>37</v>
      </c>
      <c r="B9" s="82"/>
      <c r="C9" s="82"/>
      <c r="D9" s="82"/>
      <c r="E9" s="82"/>
    </row>
    <row r="10" spans="1:5" ht="22.5" customHeight="1" x14ac:dyDescent="0.25">
      <c r="A10" s="84" t="s">
        <v>14</v>
      </c>
      <c r="B10" s="85"/>
      <c r="C10" s="85"/>
      <c r="D10" s="85"/>
      <c r="E10" s="85"/>
    </row>
    <row r="11" spans="1:5" ht="34.5" customHeight="1" x14ac:dyDescent="0.25">
      <c r="A11" s="82" t="s">
        <v>38</v>
      </c>
      <c r="B11" s="82"/>
      <c r="C11" s="82"/>
      <c r="D11" s="82"/>
      <c r="E11" s="82"/>
    </row>
    <row r="12" spans="1:5" ht="18" customHeight="1" x14ac:dyDescent="0.25">
      <c r="A12" s="76" t="s">
        <v>15</v>
      </c>
      <c r="B12" s="77"/>
      <c r="C12" s="77"/>
      <c r="D12" s="77"/>
      <c r="E12" s="77"/>
    </row>
    <row r="13" spans="1:5" ht="15" customHeight="1" x14ac:dyDescent="0.25">
      <c r="A13" s="82" t="s">
        <v>24</v>
      </c>
      <c r="B13" s="82"/>
      <c r="C13" s="82"/>
      <c r="D13" s="82"/>
      <c r="E13" s="82"/>
    </row>
    <row r="14" spans="1:5" ht="15" customHeight="1" x14ac:dyDescent="0.25">
      <c r="A14" s="76" t="s">
        <v>2</v>
      </c>
      <c r="B14" s="77"/>
      <c r="C14" s="77"/>
      <c r="D14" s="77"/>
      <c r="E14" s="77"/>
    </row>
    <row r="15" spans="1:5" ht="18.75" customHeight="1" x14ac:dyDescent="0.25">
      <c r="A15" s="82" t="s">
        <v>46</v>
      </c>
      <c r="B15" s="82"/>
      <c r="C15" s="82"/>
      <c r="D15" s="82"/>
      <c r="E15" s="82"/>
    </row>
    <row r="16" spans="1:5" x14ac:dyDescent="0.25">
      <c r="A16" s="76" t="s">
        <v>16</v>
      </c>
      <c r="B16" s="77"/>
      <c r="C16" s="77"/>
      <c r="D16" s="77"/>
      <c r="E16" s="77"/>
    </row>
    <row r="17" spans="1:7" ht="36.75" customHeight="1" x14ac:dyDescent="0.25">
      <c r="A17" s="82" t="s">
        <v>17</v>
      </c>
      <c r="B17" s="82"/>
      <c r="C17" s="82"/>
      <c r="D17" s="82"/>
      <c r="E17" s="82"/>
    </row>
    <row r="18" spans="1:7" ht="69" customHeight="1" x14ac:dyDescent="0.25">
      <c r="A18" s="82" t="s">
        <v>28</v>
      </c>
      <c r="B18" s="82"/>
      <c r="C18" s="82"/>
      <c r="D18" s="82"/>
      <c r="E18" s="82"/>
    </row>
    <row r="19" spans="1:7" ht="35.25" customHeight="1" x14ac:dyDescent="0.25">
      <c r="A19" s="87" t="s">
        <v>29</v>
      </c>
      <c r="B19" s="87"/>
      <c r="C19" s="87"/>
      <c r="D19" s="87"/>
      <c r="E19" s="87"/>
    </row>
    <row r="20" spans="1:7" ht="19.5" customHeight="1" x14ac:dyDescent="0.25">
      <c r="A20" s="87"/>
      <c r="B20" s="87"/>
      <c r="C20" s="87"/>
      <c r="D20" s="87"/>
      <c r="E20" s="87"/>
      <c r="F20" s="2">
        <v>1966.5</v>
      </c>
      <c r="G20" s="2">
        <v>3</v>
      </c>
    </row>
    <row r="21" spans="1:7" ht="135" x14ac:dyDescent="0.25">
      <c r="A21" s="19" t="s">
        <v>7</v>
      </c>
      <c r="B21" s="19" t="s">
        <v>10</v>
      </c>
      <c r="C21" s="19" t="s">
        <v>3</v>
      </c>
      <c r="D21" s="19" t="s">
        <v>9</v>
      </c>
      <c r="E21" s="19" t="s">
        <v>8</v>
      </c>
    </row>
    <row r="22" spans="1:7" ht="75" x14ac:dyDescent="0.25">
      <c r="A22" s="6" t="s">
        <v>40</v>
      </c>
      <c r="B22" s="21" t="s">
        <v>41</v>
      </c>
      <c r="C22" s="19" t="s">
        <v>4</v>
      </c>
      <c r="D22" s="19">
        <v>19.13</v>
      </c>
      <c r="E22" s="20">
        <f>D22*F20*G20</f>
        <v>112857.435</v>
      </c>
    </row>
    <row r="23" spans="1:7" x14ac:dyDescent="0.25">
      <c r="A23" s="6" t="s">
        <v>42</v>
      </c>
      <c r="B23" s="21" t="s">
        <v>25</v>
      </c>
      <c r="C23" s="19" t="s">
        <v>4</v>
      </c>
      <c r="D23" s="19">
        <v>6.51</v>
      </c>
      <c r="E23" s="20">
        <f>D23*F20*G20</f>
        <v>38405.744999999995</v>
      </c>
    </row>
    <row r="24" spans="1:7" ht="38.25" x14ac:dyDescent="0.25">
      <c r="A24" s="6" t="s">
        <v>22</v>
      </c>
      <c r="B24" s="21" t="s">
        <v>23</v>
      </c>
      <c r="C24" s="19" t="s">
        <v>4</v>
      </c>
      <c r="D24" s="19">
        <v>0</v>
      </c>
      <c r="E24" s="20">
        <v>0</v>
      </c>
    </row>
    <row r="25" spans="1:7" x14ac:dyDescent="0.25">
      <c r="A25" s="6" t="s">
        <v>45</v>
      </c>
      <c r="B25" s="21" t="s">
        <v>64</v>
      </c>
      <c r="C25" s="19" t="s">
        <v>31</v>
      </c>
      <c r="D25" s="19"/>
      <c r="E25" s="20">
        <v>7332.8</v>
      </c>
    </row>
    <row r="26" spans="1:7" x14ac:dyDescent="0.25">
      <c r="A26" s="6" t="s">
        <v>43</v>
      </c>
      <c r="B26" s="21" t="s">
        <v>64</v>
      </c>
      <c r="C26" s="19" t="s">
        <v>31</v>
      </c>
      <c r="D26" s="19"/>
      <c r="E26" s="20">
        <v>5621.23</v>
      </c>
    </row>
    <row r="27" spans="1:7" x14ac:dyDescent="0.25">
      <c r="A27" s="6" t="s">
        <v>44</v>
      </c>
      <c r="B27" s="21" t="s">
        <v>64</v>
      </c>
      <c r="C27" s="19" t="s">
        <v>31</v>
      </c>
      <c r="D27" s="19"/>
      <c r="E27" s="20">
        <v>4295.05</v>
      </c>
    </row>
    <row r="28" spans="1:7" x14ac:dyDescent="0.25">
      <c r="A28" s="6" t="s">
        <v>30</v>
      </c>
      <c r="B28" s="21" t="s">
        <v>64</v>
      </c>
      <c r="C28" s="19" t="s">
        <v>31</v>
      </c>
      <c r="D28" s="19"/>
      <c r="E28" s="20">
        <f>2972.09+950</f>
        <v>3922.09</v>
      </c>
    </row>
    <row r="29" spans="1:7" x14ac:dyDescent="0.25">
      <c r="A29" s="23" t="s">
        <v>49</v>
      </c>
      <c r="B29" s="21" t="s">
        <v>64</v>
      </c>
      <c r="C29" s="25" t="s">
        <v>31</v>
      </c>
      <c r="D29" s="25"/>
      <c r="E29" s="20">
        <v>508.25</v>
      </c>
    </row>
    <row r="30" spans="1:7" ht="30" x14ac:dyDescent="0.25">
      <c r="A30" s="36" t="s">
        <v>68</v>
      </c>
      <c r="B30" s="37" t="s">
        <v>69</v>
      </c>
      <c r="C30" s="19" t="s">
        <v>70</v>
      </c>
      <c r="D30" s="19">
        <v>7</v>
      </c>
      <c r="E30" s="20">
        <f>D30*333.76</f>
        <v>2336.3199999999997</v>
      </c>
    </row>
    <row r="31" spans="1:7" ht="30" x14ac:dyDescent="0.25">
      <c r="A31" s="17" t="s">
        <v>71</v>
      </c>
      <c r="B31" s="21" t="s">
        <v>69</v>
      </c>
      <c r="C31" s="19" t="s">
        <v>31</v>
      </c>
      <c r="D31" s="18"/>
      <c r="E31" s="20">
        <v>27763.599999999999</v>
      </c>
    </row>
    <row r="32" spans="1:7" s="11" customFormat="1" ht="14.25" x14ac:dyDescent="0.2">
      <c r="A32" s="7" t="s">
        <v>26</v>
      </c>
      <c r="B32" s="8"/>
      <c r="C32" s="9"/>
      <c r="D32" s="9"/>
      <c r="E32" s="10">
        <f>SUM(E22:E31)</f>
        <v>203042.52</v>
      </c>
    </row>
    <row r="34" spans="1:5" ht="34.5" customHeight="1" x14ac:dyDescent="0.25">
      <c r="A34" s="88" t="s">
        <v>73</v>
      </c>
      <c r="B34" s="88"/>
      <c r="C34" s="88"/>
      <c r="D34" s="88"/>
      <c r="E34" s="88"/>
    </row>
    <row r="35" spans="1:5" ht="34.5" customHeight="1" x14ac:dyDescent="0.25">
      <c r="A35" s="82" t="s">
        <v>21</v>
      </c>
      <c r="B35" s="82"/>
      <c r="C35" s="82"/>
      <c r="D35" s="82"/>
      <c r="E35" s="82"/>
    </row>
    <row r="36" spans="1:5" ht="19.5" customHeight="1" x14ac:dyDescent="0.25">
      <c r="A36" s="82" t="s">
        <v>20</v>
      </c>
      <c r="B36" s="82"/>
      <c r="C36" s="82"/>
      <c r="D36" s="82"/>
      <c r="E36" s="82"/>
    </row>
    <row r="37" spans="1:5" ht="33" customHeight="1" x14ac:dyDescent="0.25">
      <c r="A37" s="82" t="s">
        <v>32</v>
      </c>
      <c r="B37" s="82"/>
      <c r="C37" s="82"/>
      <c r="D37" s="82"/>
      <c r="E37" s="82"/>
    </row>
    <row r="38" spans="1:5" x14ac:dyDescent="0.25">
      <c r="A38" s="82" t="s">
        <v>18</v>
      </c>
      <c r="B38" s="82"/>
      <c r="C38" s="82"/>
      <c r="D38" s="82"/>
      <c r="E38" s="82"/>
    </row>
    <row r="39" spans="1:5" x14ac:dyDescent="0.25">
      <c r="A39" s="86" t="s">
        <v>5</v>
      </c>
      <c r="B39" s="86"/>
      <c r="C39" s="86"/>
      <c r="D39" s="86"/>
      <c r="E39" s="86"/>
    </row>
    <row r="40" spans="1:5" x14ac:dyDescent="0.25">
      <c r="A40" s="82" t="s">
        <v>18</v>
      </c>
      <c r="B40" s="82"/>
      <c r="C40" s="82"/>
      <c r="D40" s="82"/>
      <c r="E40" s="82"/>
    </row>
    <row r="41" spans="1:5" x14ac:dyDescent="0.25">
      <c r="A41" s="89" t="s">
        <v>48</v>
      </c>
      <c r="B41" s="89"/>
      <c r="C41" s="89"/>
      <c r="D41" s="89"/>
      <c r="E41" s="4"/>
    </row>
    <row r="42" spans="1:5" x14ac:dyDescent="0.25">
      <c r="B42" s="90" t="s">
        <v>19</v>
      </c>
      <c r="C42" s="90"/>
      <c r="D42" s="90"/>
      <c r="E42" s="5" t="s">
        <v>6</v>
      </c>
    </row>
    <row r="43" spans="1:5" x14ac:dyDescent="0.25">
      <c r="A43" s="30"/>
      <c r="B43" s="30"/>
      <c r="C43" s="30"/>
      <c r="D43" s="30"/>
      <c r="E43" s="30"/>
    </row>
    <row r="44" spans="1:5" x14ac:dyDescent="0.25">
      <c r="A44" s="91" t="s">
        <v>50</v>
      </c>
      <c r="B44" s="91"/>
      <c r="C44" s="91"/>
      <c r="D44" s="91"/>
      <c r="E44" s="4"/>
    </row>
    <row r="45" spans="1:5" x14ac:dyDescent="0.25">
      <c r="B45" s="90" t="s">
        <v>19</v>
      </c>
      <c r="C45" s="90"/>
      <c r="D45" s="90"/>
      <c r="E45" s="5" t="s">
        <v>6</v>
      </c>
    </row>
    <row r="47" spans="1:5" x14ac:dyDescent="0.25">
      <c r="A47" s="26" t="s">
        <v>51</v>
      </c>
    </row>
    <row r="48" spans="1:5" x14ac:dyDescent="0.25">
      <c r="A48" s="11" t="s">
        <v>33</v>
      </c>
    </row>
    <row r="49" spans="1:2" x14ac:dyDescent="0.25">
      <c r="A49" s="2" t="s">
        <v>39</v>
      </c>
      <c r="B49" s="12">
        <f>'1кв'!B55</f>
        <v>91716.689999999973</v>
      </c>
    </row>
    <row r="50" spans="1:2" ht="30" x14ac:dyDescent="0.25">
      <c r="A50" s="32" t="s">
        <v>72</v>
      </c>
      <c r="B50" s="13"/>
    </row>
    <row r="51" spans="1:2" x14ac:dyDescent="0.25">
      <c r="A51" s="2" t="s">
        <v>34</v>
      </c>
      <c r="B51" s="13">
        <f>186031.49-3092.11</f>
        <v>182939.38</v>
      </c>
    </row>
    <row r="52" spans="1:2" ht="30" x14ac:dyDescent="0.25">
      <c r="A52" s="32" t="s">
        <v>36</v>
      </c>
      <c r="B52" s="13">
        <f>E32</f>
        <v>203042.52</v>
      </c>
    </row>
    <row r="53" spans="1:2" x14ac:dyDescent="0.25">
      <c r="A53" s="14" t="s">
        <v>35</v>
      </c>
      <c r="B53" s="15">
        <f>B49+B51-B52</f>
        <v>71613.549999999959</v>
      </c>
    </row>
    <row r="56" spans="1:2" x14ac:dyDescent="0.25">
      <c r="B56" s="2">
        <v>111816.54</v>
      </c>
    </row>
  </sheetData>
  <mergeCells count="29">
    <mergeCell ref="A40:E40"/>
    <mergeCell ref="A41:D41"/>
    <mergeCell ref="B42:D42"/>
    <mergeCell ref="A44:D44"/>
    <mergeCell ref="B45:D45"/>
    <mergeCell ref="A39:E39"/>
    <mergeCell ref="A15:E15"/>
    <mergeCell ref="A16:E16"/>
    <mergeCell ref="A17:E17"/>
    <mergeCell ref="A18:E18"/>
    <mergeCell ref="A19:E19"/>
    <mergeCell ref="A20:E20"/>
    <mergeCell ref="A34:E34"/>
    <mergeCell ref="A35:E35"/>
    <mergeCell ref="A36:E36"/>
    <mergeCell ref="A37:E37"/>
    <mergeCell ref="A38:E38"/>
    <mergeCell ref="A14:E14"/>
    <mergeCell ref="A1:E1"/>
    <mergeCell ref="A2:E2"/>
    <mergeCell ref="A3:E3"/>
    <mergeCell ref="A6:E6"/>
    <mergeCell ref="A7:E7"/>
    <mergeCell ref="A8:E8"/>
    <mergeCell ref="A9:E9"/>
    <mergeCell ref="A10:E10"/>
    <mergeCell ref="A11:E11"/>
    <mergeCell ref="A12:E12"/>
    <mergeCell ref="A13:E13"/>
  </mergeCells>
  <printOptions horizontalCentered="1"/>
  <pageMargins left="0.19685039370078741" right="0.31496062992125984" top="0.35433070866141736" bottom="0.35433070866141736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5"/>
  <sheetViews>
    <sheetView view="pageBreakPreview" topLeftCell="A24" zoomScaleSheetLayoutView="100" workbookViewId="0">
      <selection activeCell="E30" sqref="E30"/>
    </sheetView>
  </sheetViews>
  <sheetFormatPr defaultColWidth="9.140625" defaultRowHeight="15" x14ac:dyDescent="0.25"/>
  <cols>
    <col min="1" max="1" width="31.5703125" style="2" customWidth="1"/>
    <col min="2" max="2" width="20.28515625" style="2" customWidth="1"/>
    <col min="3" max="3" width="14.42578125" style="2" customWidth="1"/>
    <col min="4" max="4" width="16.140625" style="2" customWidth="1"/>
    <col min="5" max="5" width="14.140625" style="2" customWidth="1"/>
    <col min="6" max="6" width="12" style="2" bestFit="1" customWidth="1"/>
    <col min="7" max="16384" width="9.140625" style="2"/>
  </cols>
  <sheetData>
    <row r="1" spans="1:5" ht="15.75" x14ac:dyDescent="0.25">
      <c r="A1" s="78" t="s">
        <v>11</v>
      </c>
      <c r="B1" s="78"/>
      <c r="C1" s="78"/>
      <c r="D1" s="78"/>
      <c r="E1" s="78"/>
    </row>
    <row r="2" spans="1:5" ht="36.75" customHeight="1" x14ac:dyDescent="0.25">
      <c r="A2" s="79" t="s">
        <v>12</v>
      </c>
      <c r="B2" s="80"/>
      <c r="C2" s="80"/>
      <c r="D2" s="80"/>
      <c r="E2" s="80"/>
    </row>
    <row r="3" spans="1:5" x14ac:dyDescent="0.25">
      <c r="A3" s="81" t="s">
        <v>65</v>
      </c>
      <c r="B3" s="81"/>
      <c r="C3" s="81"/>
      <c r="D3" s="81"/>
      <c r="E3" s="81"/>
    </row>
    <row r="4" spans="1:5" s="1" customFormat="1" ht="15.75" x14ac:dyDescent="0.25">
      <c r="A4" s="16" t="s">
        <v>13</v>
      </c>
      <c r="B4" s="3"/>
      <c r="C4" s="3"/>
      <c r="D4" s="24"/>
      <c r="E4" s="22" t="s">
        <v>66</v>
      </c>
    </row>
    <row r="5" spans="1:5" x14ac:dyDescent="0.25">
      <c r="A5" s="34"/>
      <c r="B5" s="3"/>
      <c r="C5" s="3"/>
      <c r="D5" s="3"/>
      <c r="E5" s="3"/>
    </row>
    <row r="6" spans="1:5" ht="15" customHeight="1" x14ac:dyDescent="0.25">
      <c r="A6" s="82" t="s">
        <v>0</v>
      </c>
      <c r="B6" s="82"/>
      <c r="C6" s="82"/>
      <c r="D6" s="82"/>
      <c r="E6" s="82"/>
    </row>
    <row r="7" spans="1:5" ht="17.25" customHeight="1" x14ac:dyDescent="0.25">
      <c r="A7" s="83" t="s">
        <v>27</v>
      </c>
      <c r="B7" s="83"/>
      <c r="C7" s="83"/>
      <c r="D7" s="83"/>
      <c r="E7" s="83"/>
    </row>
    <row r="8" spans="1:5" ht="17.25" customHeight="1" x14ac:dyDescent="0.25">
      <c r="A8" s="76" t="s">
        <v>1</v>
      </c>
      <c r="B8" s="76"/>
      <c r="C8" s="76"/>
      <c r="D8" s="76"/>
      <c r="E8" s="76"/>
    </row>
    <row r="9" spans="1:5" ht="14.25" customHeight="1" x14ac:dyDescent="0.25">
      <c r="A9" s="82" t="s">
        <v>37</v>
      </c>
      <c r="B9" s="82"/>
      <c r="C9" s="82"/>
      <c r="D9" s="82"/>
      <c r="E9" s="82"/>
    </row>
    <row r="10" spans="1:5" ht="22.5" customHeight="1" x14ac:dyDescent="0.25">
      <c r="A10" s="84" t="s">
        <v>14</v>
      </c>
      <c r="B10" s="85"/>
      <c r="C10" s="85"/>
      <c r="D10" s="85"/>
      <c r="E10" s="85"/>
    </row>
    <row r="11" spans="1:5" ht="34.5" customHeight="1" x14ac:dyDescent="0.25">
      <c r="A11" s="82" t="s">
        <v>38</v>
      </c>
      <c r="B11" s="82"/>
      <c r="C11" s="82"/>
      <c r="D11" s="82"/>
      <c r="E11" s="82"/>
    </row>
    <row r="12" spans="1:5" ht="18" customHeight="1" x14ac:dyDescent="0.25">
      <c r="A12" s="76" t="s">
        <v>15</v>
      </c>
      <c r="B12" s="77"/>
      <c r="C12" s="77"/>
      <c r="D12" s="77"/>
      <c r="E12" s="77"/>
    </row>
    <row r="13" spans="1:5" ht="15" customHeight="1" x14ac:dyDescent="0.25">
      <c r="A13" s="82" t="s">
        <v>24</v>
      </c>
      <c r="B13" s="82"/>
      <c r="C13" s="82"/>
      <c r="D13" s="82"/>
      <c r="E13" s="82"/>
    </row>
    <row r="14" spans="1:5" ht="15" customHeight="1" x14ac:dyDescent="0.25">
      <c r="A14" s="76" t="s">
        <v>2</v>
      </c>
      <c r="B14" s="77"/>
      <c r="C14" s="77"/>
      <c r="D14" s="77"/>
      <c r="E14" s="77"/>
    </row>
    <row r="15" spans="1:5" ht="18.75" customHeight="1" x14ac:dyDescent="0.25">
      <c r="A15" s="82" t="s">
        <v>46</v>
      </c>
      <c r="B15" s="82"/>
      <c r="C15" s="82"/>
      <c r="D15" s="82"/>
      <c r="E15" s="82"/>
    </row>
    <row r="16" spans="1:5" x14ac:dyDescent="0.25">
      <c r="A16" s="76" t="s">
        <v>16</v>
      </c>
      <c r="B16" s="77"/>
      <c r="C16" s="77"/>
      <c r="D16" s="77"/>
      <c r="E16" s="77"/>
    </row>
    <row r="17" spans="1:7" ht="36.75" customHeight="1" x14ac:dyDescent="0.25">
      <c r="A17" s="82" t="s">
        <v>17</v>
      </c>
      <c r="B17" s="82"/>
      <c r="C17" s="82"/>
      <c r="D17" s="82"/>
      <c r="E17" s="82"/>
    </row>
    <row r="18" spans="1:7" ht="69" customHeight="1" x14ac:dyDescent="0.25">
      <c r="A18" s="82" t="s">
        <v>28</v>
      </c>
      <c r="B18" s="82"/>
      <c r="C18" s="82"/>
      <c r="D18" s="82"/>
      <c r="E18" s="82"/>
    </row>
    <row r="19" spans="1:7" ht="35.25" customHeight="1" x14ac:dyDescent="0.25">
      <c r="A19" s="87" t="s">
        <v>29</v>
      </c>
      <c r="B19" s="87"/>
      <c r="C19" s="87"/>
      <c r="D19" s="87"/>
      <c r="E19" s="87"/>
    </row>
    <row r="20" spans="1:7" ht="19.5" customHeight="1" x14ac:dyDescent="0.25">
      <c r="A20" s="87"/>
      <c r="B20" s="87"/>
      <c r="C20" s="87"/>
      <c r="D20" s="87"/>
      <c r="E20" s="87"/>
      <c r="F20" s="2">
        <v>1966.5</v>
      </c>
      <c r="G20" s="2">
        <v>3</v>
      </c>
    </row>
    <row r="21" spans="1:7" ht="135" x14ac:dyDescent="0.25">
      <c r="A21" s="19" t="s">
        <v>7</v>
      </c>
      <c r="B21" s="19" t="s">
        <v>10</v>
      </c>
      <c r="C21" s="19" t="s">
        <v>3</v>
      </c>
      <c r="D21" s="19" t="s">
        <v>9</v>
      </c>
      <c r="E21" s="19" t="s">
        <v>8</v>
      </c>
    </row>
    <row r="22" spans="1:7" ht="75" x14ac:dyDescent="0.25">
      <c r="A22" s="6" t="s">
        <v>40</v>
      </c>
      <c r="B22" s="21" t="s">
        <v>41</v>
      </c>
      <c r="C22" s="19" t="s">
        <v>4</v>
      </c>
      <c r="D22" s="19">
        <v>20.07</v>
      </c>
      <c r="E22" s="20">
        <f>D22*F20*G20</f>
        <v>118402.965</v>
      </c>
    </row>
    <row r="23" spans="1:7" x14ac:dyDescent="0.25">
      <c r="A23" s="6" t="s">
        <v>42</v>
      </c>
      <c r="B23" s="21" t="s">
        <v>25</v>
      </c>
      <c r="C23" s="19" t="s">
        <v>4</v>
      </c>
      <c r="D23" s="19">
        <v>7.13</v>
      </c>
      <c r="E23" s="20">
        <f>D23*F20*G20</f>
        <v>42063.434999999998</v>
      </c>
    </row>
    <row r="24" spans="1:7" ht="38.25" x14ac:dyDescent="0.25">
      <c r="A24" s="6" t="s">
        <v>22</v>
      </c>
      <c r="B24" s="21" t="s">
        <v>23</v>
      </c>
      <c r="C24" s="19" t="s">
        <v>4</v>
      </c>
      <c r="D24" s="19">
        <v>0</v>
      </c>
      <c r="E24" s="20">
        <v>0</v>
      </c>
    </row>
    <row r="25" spans="1:7" x14ac:dyDescent="0.25">
      <c r="A25" s="6" t="s">
        <v>45</v>
      </c>
      <c r="B25" s="21" t="s">
        <v>67</v>
      </c>
      <c r="C25" s="19" t="s">
        <v>31</v>
      </c>
      <c r="D25" s="19"/>
      <c r="E25" s="20">
        <v>8064.11</v>
      </c>
    </row>
    <row r="26" spans="1:7" x14ac:dyDescent="0.25">
      <c r="A26" s="6" t="s">
        <v>43</v>
      </c>
      <c r="B26" s="21" t="s">
        <v>67</v>
      </c>
      <c r="C26" s="19" t="s">
        <v>31</v>
      </c>
      <c r="D26" s="19"/>
      <c r="E26" s="20">
        <v>6001.59</v>
      </c>
    </row>
    <row r="27" spans="1:7" x14ac:dyDescent="0.25">
      <c r="A27" s="6" t="s">
        <v>44</v>
      </c>
      <c r="B27" s="21" t="s">
        <v>67</v>
      </c>
      <c r="C27" s="19" t="s">
        <v>31</v>
      </c>
      <c r="D27" s="19"/>
      <c r="E27" s="20">
        <v>3599.36</v>
      </c>
    </row>
    <row r="28" spans="1:7" x14ac:dyDescent="0.25">
      <c r="A28" s="6" t="s">
        <v>30</v>
      </c>
      <c r="B28" s="21" t="s">
        <v>67</v>
      </c>
      <c r="C28" s="19" t="s">
        <v>31</v>
      </c>
      <c r="D28" s="19"/>
      <c r="E28" s="20">
        <f>300+90.5</f>
        <v>390.5</v>
      </c>
    </row>
    <row r="29" spans="1:7" x14ac:dyDescent="0.25">
      <c r="A29" s="23" t="s">
        <v>49</v>
      </c>
      <c r="B29" s="21" t="s">
        <v>67</v>
      </c>
      <c r="C29" s="25" t="s">
        <v>31</v>
      </c>
      <c r="D29" s="25"/>
      <c r="E29" s="20">
        <f>287.2+205.14+205.14</f>
        <v>697.48</v>
      </c>
    </row>
    <row r="30" spans="1:7" x14ac:dyDescent="0.25">
      <c r="A30" s="6" t="s">
        <v>74</v>
      </c>
      <c r="B30" s="21" t="s">
        <v>75</v>
      </c>
      <c r="C30" s="19" t="s">
        <v>31</v>
      </c>
      <c r="D30" s="19"/>
      <c r="E30" s="20">
        <v>14362</v>
      </c>
    </row>
    <row r="31" spans="1:7" ht="30" x14ac:dyDescent="0.25">
      <c r="A31" s="36" t="s">
        <v>76</v>
      </c>
      <c r="B31" s="37" t="s">
        <v>79</v>
      </c>
      <c r="C31" s="19" t="s">
        <v>70</v>
      </c>
      <c r="D31" s="18">
        <v>2</v>
      </c>
      <c r="E31" s="20">
        <f>D31*333.76</f>
        <v>667.52</v>
      </c>
    </row>
    <row r="32" spans="1:7" x14ac:dyDescent="0.25">
      <c r="A32" s="41" t="s">
        <v>77</v>
      </c>
      <c r="B32" s="37" t="s">
        <v>80</v>
      </c>
      <c r="C32" s="19" t="s">
        <v>31</v>
      </c>
      <c r="D32" s="18"/>
      <c r="E32" s="20">
        <v>1499.8</v>
      </c>
    </row>
    <row r="33" spans="1:5" x14ac:dyDescent="0.25">
      <c r="A33" s="36" t="s">
        <v>78</v>
      </c>
      <c r="B33" s="37" t="s">
        <v>80</v>
      </c>
      <c r="C33" s="19" t="s">
        <v>31</v>
      </c>
      <c r="D33" s="18"/>
      <c r="E33" s="20">
        <v>1428.11</v>
      </c>
    </row>
    <row r="34" spans="1:5" s="11" customFormat="1" ht="14.25" x14ac:dyDescent="0.2">
      <c r="A34" s="7" t="s">
        <v>26</v>
      </c>
      <c r="B34" s="8"/>
      <c r="C34" s="9"/>
      <c r="D34" s="9"/>
      <c r="E34" s="10">
        <f>SUM(E22:E33)</f>
        <v>197176.86999999994</v>
      </c>
    </row>
    <row r="36" spans="1:5" ht="34.5" customHeight="1" x14ac:dyDescent="0.25">
      <c r="A36" s="88" t="s">
        <v>81</v>
      </c>
      <c r="B36" s="88"/>
      <c r="C36" s="88"/>
      <c r="D36" s="88"/>
      <c r="E36" s="88"/>
    </row>
    <row r="37" spans="1:5" ht="34.5" customHeight="1" x14ac:dyDescent="0.25">
      <c r="A37" s="82" t="s">
        <v>21</v>
      </c>
      <c r="B37" s="82"/>
      <c r="C37" s="82"/>
      <c r="D37" s="82"/>
      <c r="E37" s="82"/>
    </row>
    <row r="38" spans="1:5" ht="19.5" customHeight="1" x14ac:dyDescent="0.25">
      <c r="A38" s="82" t="s">
        <v>20</v>
      </c>
      <c r="B38" s="82"/>
      <c r="C38" s="82"/>
      <c r="D38" s="82"/>
      <c r="E38" s="82"/>
    </row>
    <row r="39" spans="1:5" ht="33" customHeight="1" x14ac:dyDescent="0.25">
      <c r="A39" s="82" t="s">
        <v>32</v>
      </c>
      <c r="B39" s="82"/>
      <c r="C39" s="82"/>
      <c r="D39" s="82"/>
      <c r="E39" s="82"/>
    </row>
    <row r="40" spans="1:5" x14ac:dyDescent="0.25">
      <c r="A40" s="82" t="s">
        <v>18</v>
      </c>
      <c r="B40" s="82"/>
      <c r="C40" s="82"/>
      <c r="D40" s="82"/>
      <c r="E40" s="82"/>
    </row>
    <row r="41" spans="1:5" x14ac:dyDescent="0.25">
      <c r="A41" s="86" t="s">
        <v>5</v>
      </c>
      <c r="B41" s="86"/>
      <c r="C41" s="86"/>
      <c r="D41" s="86"/>
      <c r="E41" s="86"/>
    </row>
    <row r="42" spans="1:5" x14ac:dyDescent="0.25">
      <c r="A42" s="82" t="s">
        <v>18</v>
      </c>
      <c r="B42" s="82"/>
      <c r="C42" s="82"/>
      <c r="D42" s="82"/>
      <c r="E42" s="82"/>
    </row>
    <row r="43" spans="1:5" x14ac:dyDescent="0.25">
      <c r="A43" s="89" t="s">
        <v>48</v>
      </c>
      <c r="B43" s="89"/>
      <c r="C43" s="89"/>
      <c r="D43" s="89"/>
      <c r="E43" s="4"/>
    </row>
    <row r="44" spans="1:5" x14ac:dyDescent="0.25">
      <c r="B44" s="90" t="s">
        <v>19</v>
      </c>
      <c r="C44" s="90"/>
      <c r="D44" s="90"/>
      <c r="E44" s="5" t="s">
        <v>6</v>
      </c>
    </row>
    <row r="45" spans="1:5" x14ac:dyDescent="0.25">
      <c r="A45" s="33"/>
      <c r="B45" s="33"/>
      <c r="C45" s="33"/>
      <c r="D45" s="33"/>
      <c r="E45" s="33"/>
    </row>
    <row r="46" spans="1:5" x14ac:dyDescent="0.25">
      <c r="A46" s="91" t="s">
        <v>50</v>
      </c>
      <c r="B46" s="91"/>
      <c r="C46" s="91"/>
      <c r="D46" s="91"/>
      <c r="E46" s="4"/>
    </row>
    <row r="47" spans="1:5" x14ac:dyDescent="0.25">
      <c r="B47" s="90" t="s">
        <v>19</v>
      </c>
      <c r="C47" s="90"/>
      <c r="D47" s="90"/>
      <c r="E47" s="5" t="s">
        <v>6</v>
      </c>
    </row>
    <row r="49" spans="1:2" x14ac:dyDescent="0.25">
      <c r="A49" s="26" t="s">
        <v>51</v>
      </c>
    </row>
    <row r="50" spans="1:2" x14ac:dyDescent="0.25">
      <c r="A50" s="11" t="s">
        <v>33</v>
      </c>
    </row>
    <row r="51" spans="1:2" x14ac:dyDescent="0.25">
      <c r="A51" s="2" t="s">
        <v>39</v>
      </c>
      <c r="B51" s="12">
        <f>'2кв'!B53</f>
        <v>71613.549999999959</v>
      </c>
    </row>
    <row r="52" spans="1:2" ht="30" x14ac:dyDescent="0.25">
      <c r="A52" s="35" t="s">
        <v>82</v>
      </c>
      <c r="B52" s="13"/>
    </row>
    <row r="53" spans="1:2" x14ac:dyDescent="0.25">
      <c r="A53" s="2" t="s">
        <v>34</v>
      </c>
      <c r="B53" s="13">
        <f>200264.97-864.63</f>
        <v>199400.34</v>
      </c>
    </row>
    <row r="54" spans="1:2" ht="30" x14ac:dyDescent="0.25">
      <c r="A54" s="35" t="s">
        <v>36</v>
      </c>
      <c r="B54" s="13">
        <f>E34</f>
        <v>197176.86999999994</v>
      </c>
    </row>
    <row r="55" spans="1:2" x14ac:dyDescent="0.25">
      <c r="A55" s="14" t="s">
        <v>35</v>
      </c>
      <c r="B55" s="15">
        <f>B51+B53-B54</f>
        <v>73837.020000000019</v>
      </c>
    </row>
  </sheetData>
  <mergeCells count="29">
    <mergeCell ref="A14:E14"/>
    <mergeCell ref="A1:E1"/>
    <mergeCell ref="A2:E2"/>
    <mergeCell ref="A3:E3"/>
    <mergeCell ref="A6:E6"/>
    <mergeCell ref="A7:E7"/>
    <mergeCell ref="A8:E8"/>
    <mergeCell ref="A9:E9"/>
    <mergeCell ref="A10:E10"/>
    <mergeCell ref="A11:E11"/>
    <mergeCell ref="A12:E12"/>
    <mergeCell ref="A13:E13"/>
    <mergeCell ref="A41:E41"/>
    <mergeCell ref="A15:E15"/>
    <mergeCell ref="A16:E16"/>
    <mergeCell ref="A17:E17"/>
    <mergeCell ref="A18:E18"/>
    <mergeCell ref="A19:E19"/>
    <mergeCell ref="A20:E20"/>
    <mergeCell ref="A36:E36"/>
    <mergeCell ref="A37:E37"/>
    <mergeCell ref="A38:E38"/>
    <mergeCell ref="A39:E39"/>
    <mergeCell ref="A40:E40"/>
    <mergeCell ref="A42:E42"/>
    <mergeCell ref="A43:D43"/>
    <mergeCell ref="B44:D44"/>
    <mergeCell ref="A46:D46"/>
    <mergeCell ref="B47:D47"/>
  </mergeCells>
  <printOptions horizontalCentered="1"/>
  <pageMargins left="0.19685039370078741" right="0.31496062992125984" top="0.35433070866141736" bottom="0.35433070866141736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5"/>
  <sheetViews>
    <sheetView view="pageBreakPreview" topLeftCell="A33" zoomScaleSheetLayoutView="100" workbookViewId="0">
      <selection activeCell="A36" sqref="A36:E36"/>
    </sheetView>
  </sheetViews>
  <sheetFormatPr defaultColWidth="9.140625" defaultRowHeight="15" x14ac:dyDescent="0.25"/>
  <cols>
    <col min="1" max="1" width="31.5703125" style="2" customWidth="1"/>
    <col min="2" max="2" width="20.28515625" style="2" customWidth="1"/>
    <col min="3" max="3" width="14.42578125" style="2" customWidth="1"/>
    <col min="4" max="4" width="16.140625" style="2" customWidth="1"/>
    <col min="5" max="5" width="14.140625" style="2" customWidth="1"/>
    <col min="6" max="6" width="12" style="2" bestFit="1" customWidth="1"/>
    <col min="7" max="16384" width="9.140625" style="2"/>
  </cols>
  <sheetData>
    <row r="1" spans="1:5" ht="15.75" x14ac:dyDescent="0.25">
      <c r="A1" s="78" t="s">
        <v>11</v>
      </c>
      <c r="B1" s="78"/>
      <c r="C1" s="78"/>
      <c r="D1" s="78"/>
      <c r="E1" s="78"/>
    </row>
    <row r="2" spans="1:5" ht="36.75" customHeight="1" x14ac:dyDescent="0.25">
      <c r="A2" s="79" t="s">
        <v>12</v>
      </c>
      <c r="B2" s="80"/>
      <c r="C2" s="80"/>
      <c r="D2" s="80"/>
      <c r="E2" s="80"/>
    </row>
    <row r="3" spans="1:5" x14ac:dyDescent="0.25">
      <c r="A3" s="81" t="s">
        <v>83</v>
      </c>
      <c r="B3" s="81"/>
      <c r="C3" s="81"/>
      <c r="D3" s="81"/>
      <c r="E3" s="81"/>
    </row>
    <row r="4" spans="1:5" s="1" customFormat="1" ht="15.75" x14ac:dyDescent="0.25">
      <c r="A4" s="16" t="s">
        <v>13</v>
      </c>
      <c r="B4" s="3"/>
      <c r="C4" s="3"/>
      <c r="D4" s="2"/>
      <c r="E4" s="42">
        <v>46022</v>
      </c>
    </row>
    <row r="5" spans="1:5" x14ac:dyDescent="0.25">
      <c r="A5" s="39"/>
      <c r="B5" s="3"/>
      <c r="C5" s="3"/>
      <c r="D5" s="3"/>
      <c r="E5" s="3"/>
    </row>
    <row r="6" spans="1:5" ht="15" customHeight="1" x14ac:dyDescent="0.25">
      <c r="A6" s="82" t="s">
        <v>0</v>
      </c>
      <c r="B6" s="82"/>
      <c r="C6" s="82"/>
      <c r="D6" s="82"/>
      <c r="E6" s="82"/>
    </row>
    <row r="7" spans="1:5" ht="17.25" customHeight="1" x14ac:dyDescent="0.25">
      <c r="A7" s="83" t="s">
        <v>27</v>
      </c>
      <c r="B7" s="83"/>
      <c r="C7" s="83"/>
      <c r="D7" s="83"/>
      <c r="E7" s="83"/>
    </row>
    <row r="8" spans="1:5" ht="17.25" customHeight="1" x14ac:dyDescent="0.25">
      <c r="A8" s="76" t="s">
        <v>1</v>
      </c>
      <c r="B8" s="76"/>
      <c r="C8" s="76"/>
      <c r="D8" s="76"/>
      <c r="E8" s="76"/>
    </row>
    <row r="9" spans="1:5" ht="14.25" customHeight="1" x14ac:dyDescent="0.25">
      <c r="A9" s="82" t="s">
        <v>37</v>
      </c>
      <c r="B9" s="82"/>
      <c r="C9" s="82"/>
      <c r="D9" s="82"/>
      <c r="E9" s="82"/>
    </row>
    <row r="10" spans="1:5" ht="22.5" customHeight="1" x14ac:dyDescent="0.25">
      <c r="A10" s="84" t="s">
        <v>14</v>
      </c>
      <c r="B10" s="85"/>
      <c r="C10" s="85"/>
      <c r="D10" s="85"/>
      <c r="E10" s="85"/>
    </row>
    <row r="11" spans="1:5" ht="34.5" customHeight="1" x14ac:dyDescent="0.25">
      <c r="A11" s="82" t="s">
        <v>38</v>
      </c>
      <c r="B11" s="82"/>
      <c r="C11" s="82"/>
      <c r="D11" s="82"/>
      <c r="E11" s="82"/>
    </row>
    <row r="12" spans="1:5" ht="18" customHeight="1" x14ac:dyDescent="0.25">
      <c r="A12" s="76" t="s">
        <v>15</v>
      </c>
      <c r="B12" s="77"/>
      <c r="C12" s="77"/>
      <c r="D12" s="77"/>
      <c r="E12" s="77"/>
    </row>
    <row r="13" spans="1:5" ht="15" customHeight="1" x14ac:dyDescent="0.25">
      <c r="A13" s="82" t="s">
        <v>24</v>
      </c>
      <c r="B13" s="82"/>
      <c r="C13" s="82"/>
      <c r="D13" s="82"/>
      <c r="E13" s="82"/>
    </row>
    <row r="14" spans="1:5" ht="15" customHeight="1" x14ac:dyDescent="0.25">
      <c r="A14" s="76" t="s">
        <v>2</v>
      </c>
      <c r="B14" s="77"/>
      <c r="C14" s="77"/>
      <c r="D14" s="77"/>
      <c r="E14" s="77"/>
    </row>
    <row r="15" spans="1:5" ht="18.75" customHeight="1" x14ac:dyDescent="0.25">
      <c r="A15" s="82" t="s">
        <v>46</v>
      </c>
      <c r="B15" s="82"/>
      <c r="C15" s="82"/>
      <c r="D15" s="82"/>
      <c r="E15" s="82"/>
    </row>
    <row r="16" spans="1:5" x14ac:dyDescent="0.25">
      <c r="A16" s="76" t="s">
        <v>16</v>
      </c>
      <c r="B16" s="77"/>
      <c r="C16" s="77"/>
      <c r="D16" s="77"/>
      <c r="E16" s="77"/>
    </row>
    <row r="17" spans="1:7" ht="36.75" customHeight="1" x14ac:dyDescent="0.25">
      <c r="A17" s="82" t="s">
        <v>17</v>
      </c>
      <c r="B17" s="82"/>
      <c r="C17" s="82"/>
      <c r="D17" s="82"/>
      <c r="E17" s="82"/>
    </row>
    <row r="18" spans="1:7" ht="69" customHeight="1" x14ac:dyDescent="0.25">
      <c r="A18" s="82" t="s">
        <v>28</v>
      </c>
      <c r="B18" s="82"/>
      <c r="C18" s="82"/>
      <c r="D18" s="82"/>
      <c r="E18" s="82"/>
    </row>
    <row r="19" spans="1:7" ht="35.25" customHeight="1" x14ac:dyDescent="0.25">
      <c r="A19" s="87" t="s">
        <v>29</v>
      </c>
      <c r="B19" s="87"/>
      <c r="C19" s="87"/>
      <c r="D19" s="87"/>
      <c r="E19" s="87"/>
    </row>
    <row r="20" spans="1:7" ht="19.5" customHeight="1" x14ac:dyDescent="0.25">
      <c r="A20" s="87"/>
      <c r="B20" s="87"/>
      <c r="C20" s="87"/>
      <c r="D20" s="87"/>
      <c r="E20" s="87"/>
      <c r="F20" s="2">
        <v>1966.5</v>
      </c>
      <c r="G20" s="2">
        <v>3</v>
      </c>
    </row>
    <row r="21" spans="1:7" ht="135" x14ac:dyDescent="0.25">
      <c r="A21" s="19" t="s">
        <v>7</v>
      </c>
      <c r="B21" s="19" t="s">
        <v>10</v>
      </c>
      <c r="C21" s="19" t="s">
        <v>3</v>
      </c>
      <c r="D21" s="19" t="s">
        <v>9</v>
      </c>
      <c r="E21" s="19" t="s">
        <v>8</v>
      </c>
    </row>
    <row r="22" spans="1:7" ht="75" x14ac:dyDescent="0.25">
      <c r="A22" s="6" t="s">
        <v>40</v>
      </c>
      <c r="B22" s="21" t="s">
        <v>41</v>
      </c>
      <c r="C22" s="19" t="s">
        <v>4</v>
      </c>
      <c r="D22" s="19">
        <v>20.07</v>
      </c>
      <c r="E22" s="20">
        <f>D22*F20*G20</f>
        <v>118402.965</v>
      </c>
    </row>
    <row r="23" spans="1:7" x14ac:dyDescent="0.25">
      <c r="A23" s="6" t="s">
        <v>42</v>
      </c>
      <c r="B23" s="21" t="s">
        <v>25</v>
      </c>
      <c r="C23" s="19" t="s">
        <v>4</v>
      </c>
      <c r="D23" s="19">
        <v>7.13</v>
      </c>
      <c r="E23" s="20">
        <f>D23*F20*G20</f>
        <v>42063.434999999998</v>
      </c>
    </row>
    <row r="24" spans="1:7" ht="38.25" x14ac:dyDescent="0.25">
      <c r="A24" s="6" t="s">
        <v>22</v>
      </c>
      <c r="B24" s="21" t="s">
        <v>23</v>
      </c>
      <c r="C24" s="19" t="s">
        <v>4</v>
      </c>
      <c r="D24" s="19">
        <v>0</v>
      </c>
      <c r="E24" s="20">
        <v>0</v>
      </c>
    </row>
    <row r="25" spans="1:7" x14ac:dyDescent="0.25">
      <c r="A25" s="6" t="s">
        <v>45</v>
      </c>
      <c r="B25" s="21" t="s">
        <v>84</v>
      </c>
      <c r="C25" s="19" t="s">
        <v>31</v>
      </c>
      <c r="D25" s="19"/>
      <c r="E25" s="20">
        <f>3664.36+852.28+110.81</f>
        <v>4627.4500000000007</v>
      </c>
    </row>
    <row r="26" spans="1:7" x14ac:dyDescent="0.25">
      <c r="A26" s="6" t="s">
        <v>43</v>
      </c>
      <c r="B26" s="21" t="s">
        <v>84</v>
      </c>
      <c r="C26" s="19" t="s">
        <v>31</v>
      </c>
      <c r="D26" s="19"/>
      <c r="E26" s="20">
        <f>2727.13+634.3+82.46</f>
        <v>3443.8900000000003</v>
      </c>
    </row>
    <row r="27" spans="1:7" x14ac:dyDescent="0.25">
      <c r="A27" s="6" t="s">
        <v>44</v>
      </c>
      <c r="B27" s="21" t="s">
        <v>84</v>
      </c>
      <c r="C27" s="19" t="s">
        <v>31</v>
      </c>
      <c r="D27" s="19"/>
      <c r="E27" s="20">
        <f>1225.44+1314.24+1314.24</f>
        <v>3853.92</v>
      </c>
      <c r="F27" s="97"/>
    </row>
    <row r="28" spans="1:7" x14ac:dyDescent="0.25">
      <c r="A28" s="6" t="s">
        <v>30</v>
      </c>
      <c r="B28" s="21" t="s">
        <v>84</v>
      </c>
      <c r="C28" s="19" t="s">
        <v>31</v>
      </c>
      <c r="D28" s="19"/>
      <c r="E28" s="20">
        <f>124.5+186+306.5</f>
        <v>617</v>
      </c>
    </row>
    <row r="29" spans="1:7" x14ac:dyDescent="0.25">
      <c r="A29" s="23" t="s">
        <v>49</v>
      </c>
      <c r="B29" s="21" t="s">
        <v>84</v>
      </c>
      <c r="C29" s="25" t="s">
        <v>31</v>
      </c>
      <c r="D29" s="25"/>
      <c r="E29" s="20">
        <v>0</v>
      </c>
    </row>
    <row r="30" spans="1:7" ht="30" x14ac:dyDescent="0.25">
      <c r="A30" s="23" t="s">
        <v>110</v>
      </c>
      <c r="B30" s="21" t="s">
        <v>109</v>
      </c>
      <c r="C30" s="25" t="s">
        <v>31</v>
      </c>
      <c r="D30" s="19"/>
      <c r="E30" s="20">
        <v>36400</v>
      </c>
    </row>
    <row r="31" spans="1:7" ht="30" x14ac:dyDescent="0.25">
      <c r="A31" s="17" t="s">
        <v>104</v>
      </c>
      <c r="B31" s="18" t="s">
        <v>107</v>
      </c>
      <c r="C31" s="19" t="s">
        <v>31</v>
      </c>
      <c r="D31" s="96"/>
      <c r="E31" s="20">
        <v>47484.3</v>
      </c>
    </row>
    <row r="32" spans="1:7" x14ac:dyDescent="0.25">
      <c r="A32" s="17" t="s">
        <v>105</v>
      </c>
      <c r="B32" s="18" t="s">
        <v>108</v>
      </c>
      <c r="C32" s="19" t="s">
        <v>70</v>
      </c>
      <c r="D32" s="19">
        <v>8</v>
      </c>
      <c r="E32" s="20">
        <f>D32*333.76</f>
        <v>2670.08</v>
      </c>
    </row>
    <row r="33" spans="1:5" x14ac:dyDescent="0.25">
      <c r="A33" s="17" t="s">
        <v>106</v>
      </c>
      <c r="B33" s="18" t="s">
        <v>108</v>
      </c>
      <c r="C33" s="19" t="s">
        <v>70</v>
      </c>
      <c r="D33" s="18">
        <v>16</v>
      </c>
      <c r="E33" s="20">
        <f>D33*333.76</f>
        <v>5340.16</v>
      </c>
    </row>
    <row r="34" spans="1:5" s="11" customFormat="1" ht="14.25" x14ac:dyDescent="0.2">
      <c r="A34" s="7" t="s">
        <v>26</v>
      </c>
      <c r="B34" s="8"/>
      <c r="C34" s="9"/>
      <c r="D34" s="9"/>
      <c r="E34" s="10">
        <f>SUM(E22:E33)</f>
        <v>264903.2</v>
      </c>
    </row>
    <row r="36" spans="1:5" ht="34.5" customHeight="1" x14ac:dyDescent="0.25">
      <c r="A36" s="88" t="s">
        <v>111</v>
      </c>
      <c r="B36" s="88"/>
      <c r="C36" s="88"/>
      <c r="D36" s="88"/>
      <c r="E36" s="88"/>
    </row>
    <row r="37" spans="1:5" ht="34.5" customHeight="1" x14ac:dyDescent="0.25">
      <c r="A37" s="82" t="s">
        <v>21</v>
      </c>
      <c r="B37" s="82"/>
      <c r="C37" s="82"/>
      <c r="D37" s="82"/>
      <c r="E37" s="82"/>
    </row>
    <row r="38" spans="1:5" ht="19.5" customHeight="1" x14ac:dyDescent="0.25">
      <c r="A38" s="82" t="s">
        <v>20</v>
      </c>
      <c r="B38" s="82"/>
      <c r="C38" s="82"/>
      <c r="D38" s="82"/>
      <c r="E38" s="82"/>
    </row>
    <row r="39" spans="1:5" ht="33" customHeight="1" x14ac:dyDescent="0.25">
      <c r="A39" s="82" t="s">
        <v>32</v>
      </c>
      <c r="B39" s="82"/>
      <c r="C39" s="82"/>
      <c r="D39" s="82"/>
      <c r="E39" s="82"/>
    </row>
    <row r="40" spans="1:5" x14ac:dyDescent="0.25">
      <c r="A40" s="82" t="s">
        <v>18</v>
      </c>
      <c r="B40" s="82"/>
      <c r="C40" s="82"/>
      <c r="D40" s="82"/>
      <c r="E40" s="82"/>
    </row>
    <row r="41" spans="1:5" x14ac:dyDescent="0.25">
      <c r="A41" s="86" t="s">
        <v>5</v>
      </c>
      <c r="B41" s="86"/>
      <c r="C41" s="86"/>
      <c r="D41" s="86"/>
      <c r="E41" s="86"/>
    </row>
    <row r="42" spans="1:5" x14ac:dyDescent="0.25">
      <c r="A42" s="82" t="s">
        <v>18</v>
      </c>
      <c r="B42" s="82"/>
      <c r="C42" s="82"/>
      <c r="D42" s="82"/>
      <c r="E42" s="82"/>
    </row>
    <row r="43" spans="1:5" x14ac:dyDescent="0.25">
      <c r="A43" s="89" t="s">
        <v>48</v>
      </c>
      <c r="B43" s="89"/>
      <c r="C43" s="89"/>
      <c r="D43" s="89"/>
      <c r="E43" s="4"/>
    </row>
    <row r="44" spans="1:5" x14ac:dyDescent="0.25">
      <c r="B44" s="90" t="s">
        <v>19</v>
      </c>
      <c r="C44" s="90"/>
      <c r="D44" s="90"/>
      <c r="E44" s="5" t="s">
        <v>6</v>
      </c>
    </row>
    <row r="45" spans="1:5" x14ac:dyDescent="0.25">
      <c r="A45" s="38"/>
      <c r="B45" s="38"/>
      <c r="C45" s="38"/>
      <c r="D45" s="38"/>
      <c r="E45" s="38"/>
    </row>
    <row r="46" spans="1:5" x14ac:dyDescent="0.25">
      <c r="A46" s="91" t="s">
        <v>50</v>
      </c>
      <c r="B46" s="91"/>
      <c r="C46" s="91"/>
      <c r="D46" s="91"/>
      <c r="E46" s="4"/>
    </row>
    <row r="47" spans="1:5" x14ac:dyDescent="0.25">
      <c r="B47" s="90" t="s">
        <v>19</v>
      </c>
      <c r="C47" s="90"/>
      <c r="D47" s="90"/>
      <c r="E47" s="5" t="s">
        <v>6</v>
      </c>
    </row>
    <row r="49" spans="1:2" x14ac:dyDescent="0.25">
      <c r="A49" s="26" t="s">
        <v>51</v>
      </c>
    </row>
    <row r="50" spans="1:2" x14ac:dyDescent="0.25">
      <c r="A50" s="11" t="s">
        <v>33</v>
      </c>
    </row>
    <row r="51" spans="1:2" x14ac:dyDescent="0.25">
      <c r="A51" s="2" t="s">
        <v>39</v>
      </c>
      <c r="B51" s="12">
        <f>'3кв'!B55</f>
        <v>73837.020000000019</v>
      </c>
    </row>
    <row r="52" spans="1:2" ht="30" x14ac:dyDescent="0.25">
      <c r="A52" s="40" t="s">
        <v>112</v>
      </c>
      <c r="B52" s="13"/>
    </row>
    <row r="53" spans="1:2" x14ac:dyDescent="0.25">
      <c r="A53" s="2" t="s">
        <v>34</v>
      </c>
      <c r="B53" s="13">
        <f>198988.67-609.49</f>
        <v>198379.18000000002</v>
      </c>
    </row>
    <row r="54" spans="1:2" ht="30" x14ac:dyDescent="0.25">
      <c r="A54" s="40" t="s">
        <v>36</v>
      </c>
      <c r="B54" s="13">
        <f>E34</f>
        <v>264903.2</v>
      </c>
    </row>
    <row r="55" spans="1:2" x14ac:dyDescent="0.25">
      <c r="A55" s="14" t="s">
        <v>35</v>
      </c>
      <c r="B55" s="15">
        <f>B51+B53-B54</f>
        <v>7313.0000000000582</v>
      </c>
    </row>
  </sheetData>
  <mergeCells count="29">
    <mergeCell ref="A14:E14"/>
    <mergeCell ref="A1:E1"/>
    <mergeCell ref="A2:E2"/>
    <mergeCell ref="A3:E3"/>
    <mergeCell ref="A6:E6"/>
    <mergeCell ref="A7:E7"/>
    <mergeCell ref="A8:E8"/>
    <mergeCell ref="A9:E9"/>
    <mergeCell ref="A10:E10"/>
    <mergeCell ref="A11:E11"/>
    <mergeCell ref="A12:E12"/>
    <mergeCell ref="A13:E13"/>
    <mergeCell ref="A41:E41"/>
    <mergeCell ref="A15:E15"/>
    <mergeCell ref="A16:E16"/>
    <mergeCell ref="A17:E17"/>
    <mergeCell ref="A18:E18"/>
    <mergeCell ref="A19:E19"/>
    <mergeCell ref="A20:E20"/>
    <mergeCell ref="A36:E36"/>
    <mergeCell ref="A37:E37"/>
    <mergeCell ref="A38:E38"/>
    <mergeCell ref="A39:E39"/>
    <mergeCell ref="A40:E40"/>
    <mergeCell ref="A42:E42"/>
    <mergeCell ref="A43:D43"/>
    <mergeCell ref="B44:D44"/>
    <mergeCell ref="A46:D46"/>
    <mergeCell ref="B47:D47"/>
  </mergeCells>
  <printOptions horizontalCentered="1"/>
  <pageMargins left="0.19685039370078741" right="0.31496062992125984" top="0.35433070866141736" bottom="0.35433070866141736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7"/>
  <sheetViews>
    <sheetView tabSelected="1" view="pageBreakPreview" topLeftCell="A28" zoomScaleSheetLayoutView="100" workbookViewId="0">
      <selection activeCell="B24" sqref="B24"/>
    </sheetView>
  </sheetViews>
  <sheetFormatPr defaultRowHeight="15.75" x14ac:dyDescent="0.25"/>
  <cols>
    <col min="1" max="1" width="10.5703125" style="44" customWidth="1"/>
    <col min="2" max="2" width="63.28515625" style="44" customWidth="1"/>
    <col min="3" max="3" width="16.140625" style="44" customWidth="1"/>
    <col min="4" max="4" width="11.85546875" style="44" customWidth="1"/>
    <col min="5" max="5" width="14.7109375" style="44" customWidth="1"/>
    <col min="6" max="6" width="12.42578125" style="44" customWidth="1"/>
    <col min="7" max="7" width="12" style="44" customWidth="1"/>
    <col min="8" max="8" width="13.5703125" style="44" customWidth="1"/>
    <col min="9" max="16384" width="9.140625" style="44"/>
  </cols>
  <sheetData>
    <row r="1" spans="1:4" x14ac:dyDescent="0.25">
      <c r="A1" s="93" t="s">
        <v>85</v>
      </c>
      <c r="B1" s="93"/>
      <c r="C1" s="93"/>
      <c r="D1" s="43"/>
    </row>
    <row r="2" spans="1:4" x14ac:dyDescent="0.25">
      <c r="A2" s="94" t="s">
        <v>86</v>
      </c>
      <c r="B2" s="94"/>
      <c r="C2" s="94"/>
      <c r="D2" s="45"/>
    </row>
    <row r="3" spans="1:4" x14ac:dyDescent="0.25">
      <c r="A3" s="94" t="s">
        <v>102</v>
      </c>
      <c r="B3" s="94"/>
      <c r="C3" s="94"/>
      <c r="D3" s="45"/>
    </row>
    <row r="4" spans="1:4" x14ac:dyDescent="0.25">
      <c r="A4" s="93" t="s">
        <v>87</v>
      </c>
      <c r="B4" s="93"/>
      <c r="C4" s="93"/>
      <c r="D4" s="43"/>
    </row>
    <row r="5" spans="1:4" x14ac:dyDescent="0.25">
      <c r="A5" s="95"/>
      <c r="B5" s="95"/>
      <c r="C5" s="95"/>
      <c r="D5" s="1"/>
    </row>
    <row r="6" spans="1:4" x14ac:dyDescent="0.25">
      <c r="A6" s="45"/>
      <c r="B6" s="46" t="s">
        <v>88</v>
      </c>
      <c r="C6" s="47">
        <f>'1кв'!B51</f>
        <v>111816.54</v>
      </c>
      <c r="D6" s="48"/>
    </row>
    <row r="7" spans="1:4" x14ac:dyDescent="0.25">
      <c r="A7" s="49" t="s">
        <v>89</v>
      </c>
      <c r="B7" s="46" t="s">
        <v>113</v>
      </c>
      <c r="C7" s="47"/>
      <c r="D7" s="48"/>
    </row>
    <row r="8" spans="1:4" x14ac:dyDescent="0.25">
      <c r="A8" s="45"/>
      <c r="B8" s="50" t="s">
        <v>90</v>
      </c>
      <c r="C8" s="47"/>
      <c r="D8" s="48"/>
    </row>
    <row r="9" spans="1:4" x14ac:dyDescent="0.25">
      <c r="A9" s="45"/>
      <c r="B9" s="51" t="s">
        <v>114</v>
      </c>
      <c r="C9" s="47"/>
      <c r="D9" s="48"/>
    </row>
    <row r="10" spans="1:4" x14ac:dyDescent="0.25">
      <c r="A10" s="45"/>
      <c r="B10" s="51" t="s">
        <v>115</v>
      </c>
      <c r="C10" s="47"/>
      <c r="D10" s="48"/>
    </row>
    <row r="11" spans="1:4" x14ac:dyDescent="0.25">
      <c r="A11" s="45"/>
      <c r="B11" s="51" t="s">
        <v>116</v>
      </c>
      <c r="C11" s="47"/>
      <c r="D11" s="48"/>
    </row>
    <row r="12" spans="1:4" x14ac:dyDescent="0.25">
      <c r="B12" s="52" t="s">
        <v>91</v>
      </c>
      <c r="C12" s="53">
        <f>'1кв'!B53+'2кв'!B51+'3кв'!B53+'4кв'!B53</f>
        <v>777259.39</v>
      </c>
      <c r="D12" s="54"/>
    </row>
    <row r="13" spans="1:4" x14ac:dyDescent="0.25">
      <c r="A13" s="55"/>
      <c r="B13" s="52" t="s">
        <v>92</v>
      </c>
      <c r="C13" s="56">
        <f>SUM(C12:C12)</f>
        <v>777259.39</v>
      </c>
      <c r="D13" s="48"/>
    </row>
    <row r="14" spans="1:4" x14ac:dyDescent="0.25">
      <c r="A14" s="1"/>
      <c r="B14" s="92"/>
      <c r="C14" s="92"/>
      <c r="D14" s="57"/>
    </row>
    <row r="15" spans="1:4" x14ac:dyDescent="0.25">
      <c r="A15" s="58" t="s">
        <v>93</v>
      </c>
      <c r="B15" s="59" t="s">
        <v>94</v>
      </c>
      <c r="C15" s="53">
        <f>'1кв'!E22+'2кв'!E22+'3кв'!E22+'4кв'!E22</f>
        <v>462520.79999999993</v>
      </c>
      <c r="D15" s="57"/>
    </row>
    <row r="16" spans="1:4" x14ac:dyDescent="0.25">
      <c r="A16" s="58"/>
      <c r="B16" s="44" t="s">
        <v>42</v>
      </c>
      <c r="C16" s="53">
        <f>'1кв'!E23+'2кв'!E23+'3кв'!E23+'4кв'!E23</f>
        <v>160938.35999999999</v>
      </c>
      <c r="D16" s="57"/>
    </row>
    <row r="17" spans="1:5" x14ac:dyDescent="0.25">
      <c r="A17" s="58"/>
      <c r="B17" s="60" t="s">
        <v>95</v>
      </c>
      <c r="C17" s="53">
        <f>'1кв'!E24+'2кв'!E24+'3кв'!E24+'4кв'!E24</f>
        <v>0</v>
      </c>
      <c r="D17" s="57"/>
    </row>
    <row r="18" spans="1:5" x14ac:dyDescent="0.25">
      <c r="A18" s="58"/>
      <c r="B18" s="51" t="s">
        <v>45</v>
      </c>
      <c r="C18" s="53">
        <f>'1кв'!E25+'2кв'!E25+'3кв'!E25+'4кв'!E25</f>
        <v>26701.280000000002</v>
      </c>
      <c r="D18" s="57"/>
    </row>
    <row r="19" spans="1:5" x14ac:dyDescent="0.25">
      <c r="A19" s="58"/>
      <c r="B19" s="51" t="s">
        <v>43</v>
      </c>
      <c r="C19" s="53">
        <f>'1кв'!E26+'2кв'!E26+'3кв'!E26+'4кв'!E26</f>
        <v>20185.149999999998</v>
      </c>
      <c r="D19" s="57"/>
    </row>
    <row r="20" spans="1:5" x14ac:dyDescent="0.25">
      <c r="A20" s="58"/>
      <c r="B20" s="51" t="s">
        <v>44</v>
      </c>
      <c r="C20" s="53">
        <f>'1кв'!E27+'2кв'!E27+'3кв'!E27+'4кв'!E27</f>
        <v>17255.480000000003</v>
      </c>
      <c r="D20" s="57"/>
    </row>
    <row r="21" spans="1:5" x14ac:dyDescent="0.25">
      <c r="A21" s="1"/>
      <c r="B21" s="51" t="s">
        <v>30</v>
      </c>
      <c r="C21" s="53">
        <f>'1кв'!E28+'2кв'!E28+'3кв'!E28+'4кв'!E28</f>
        <v>18030.79</v>
      </c>
      <c r="D21" s="57"/>
      <c r="E21" s="61"/>
    </row>
    <row r="22" spans="1:5" x14ac:dyDescent="0.25">
      <c r="A22" s="1"/>
      <c r="B22" s="62" t="s">
        <v>49</v>
      </c>
      <c r="C22" s="53">
        <f>'1кв'!E29+'2кв'!E29+'3кв'!E29+'4кв'!E29</f>
        <v>1205.73</v>
      </c>
      <c r="D22" s="57"/>
      <c r="E22" s="61"/>
    </row>
    <row r="23" spans="1:5" x14ac:dyDescent="0.25">
      <c r="A23" s="58"/>
      <c r="B23" s="63" t="s">
        <v>121</v>
      </c>
      <c r="C23" s="64">
        <f>'1кв'!E31+'2кв'!E30+'3кв'!E31+'4кв'!E32+'4кв'!E33</f>
        <v>22347.41</v>
      </c>
      <c r="D23" s="57"/>
    </row>
    <row r="24" spans="1:5" x14ac:dyDescent="0.25">
      <c r="A24" s="58"/>
      <c r="B24" s="50" t="s">
        <v>96</v>
      </c>
      <c r="C24" s="64">
        <f>SUM(C26:C33)</f>
        <v>152577.93</v>
      </c>
      <c r="D24" s="57"/>
    </row>
    <row r="25" spans="1:5" x14ac:dyDescent="0.25">
      <c r="A25" s="58"/>
      <c r="B25" s="50" t="s">
        <v>90</v>
      </c>
      <c r="C25" s="64"/>
      <c r="D25" s="57"/>
    </row>
    <row r="26" spans="1:5" x14ac:dyDescent="0.25">
      <c r="A26" s="58"/>
      <c r="B26" s="6" t="s">
        <v>58</v>
      </c>
      <c r="C26" s="64">
        <f>'1кв'!E30</f>
        <v>14351.5</v>
      </c>
      <c r="D26" s="57"/>
    </row>
    <row r="27" spans="1:5" x14ac:dyDescent="0.25">
      <c r="A27" s="58"/>
      <c r="B27" s="65" t="s">
        <v>57</v>
      </c>
      <c r="C27" s="66">
        <f>'1кв'!E32</f>
        <v>9288.6200000000008</v>
      </c>
      <c r="D27" s="57"/>
    </row>
    <row r="28" spans="1:5" x14ac:dyDescent="0.25">
      <c r="A28" s="58"/>
      <c r="B28" s="65" t="s">
        <v>71</v>
      </c>
      <c r="C28" s="66">
        <f>'2кв'!E31</f>
        <v>27763.599999999999</v>
      </c>
      <c r="D28" s="57"/>
    </row>
    <row r="29" spans="1:5" x14ac:dyDescent="0.25">
      <c r="A29" s="58"/>
      <c r="B29" s="65" t="s">
        <v>77</v>
      </c>
      <c r="C29" s="66">
        <f>'3кв'!E32</f>
        <v>1499.8</v>
      </c>
      <c r="D29" s="57"/>
    </row>
    <row r="30" spans="1:5" x14ac:dyDescent="0.25">
      <c r="A30" s="58"/>
      <c r="B30" s="65" t="s">
        <v>78</v>
      </c>
      <c r="C30" s="66">
        <f>'3кв'!E33</f>
        <v>1428.11</v>
      </c>
      <c r="D30" s="57"/>
    </row>
    <row r="31" spans="1:5" x14ac:dyDescent="0.25">
      <c r="A31" s="58"/>
      <c r="B31" s="6" t="s">
        <v>74</v>
      </c>
      <c r="C31" s="20">
        <v>14362</v>
      </c>
      <c r="D31" s="57"/>
    </row>
    <row r="32" spans="1:5" x14ac:dyDescent="0.25">
      <c r="A32" s="58"/>
      <c r="B32" s="23" t="s">
        <v>110</v>
      </c>
      <c r="C32" s="20">
        <v>36400</v>
      </c>
      <c r="D32" s="57"/>
    </row>
    <row r="33" spans="1:5" x14ac:dyDescent="0.25">
      <c r="A33" s="58"/>
      <c r="B33" s="17" t="s">
        <v>104</v>
      </c>
      <c r="C33" s="20">
        <v>47484.3</v>
      </c>
      <c r="D33" s="57"/>
    </row>
    <row r="34" spans="1:5" x14ac:dyDescent="0.25">
      <c r="A34" s="1"/>
      <c r="B34" s="67" t="s">
        <v>97</v>
      </c>
      <c r="C34" s="68">
        <f>SUM(C15:C24)</f>
        <v>881762.92999999993</v>
      </c>
      <c r="D34" s="57"/>
      <c r="E34" s="61"/>
    </row>
    <row r="35" spans="1:5" x14ac:dyDescent="0.25">
      <c r="A35" s="1"/>
      <c r="B35" s="69" t="s">
        <v>103</v>
      </c>
      <c r="C35" s="70">
        <f>C6+C13-C34</f>
        <v>7313.0000000001164</v>
      </c>
      <c r="D35" s="57"/>
    </row>
    <row r="36" spans="1:5" x14ac:dyDescent="0.25">
      <c r="A36" s="1"/>
      <c r="B36" s="49"/>
      <c r="C36" s="49"/>
      <c r="D36" s="57"/>
    </row>
    <row r="37" spans="1:5" x14ac:dyDescent="0.25">
      <c r="A37" s="1"/>
      <c r="B37" s="71" t="s">
        <v>98</v>
      </c>
      <c r="C37" s="71"/>
      <c r="D37" s="57"/>
    </row>
    <row r="38" spans="1:5" x14ac:dyDescent="0.25">
      <c r="A38" s="1"/>
      <c r="B38" s="71" t="s">
        <v>99</v>
      </c>
      <c r="C38" s="72">
        <v>99054.04</v>
      </c>
      <c r="D38" s="57"/>
    </row>
    <row r="39" spans="1:5" x14ac:dyDescent="0.25">
      <c r="A39" s="1"/>
      <c r="B39" s="73" t="s">
        <v>117</v>
      </c>
      <c r="C39" s="74">
        <v>90326.45</v>
      </c>
      <c r="D39" s="57"/>
    </row>
    <row r="40" spans="1:5" x14ac:dyDescent="0.25">
      <c r="A40" s="1"/>
      <c r="B40" s="71" t="s">
        <v>100</v>
      </c>
      <c r="C40" s="75">
        <f>C39-C38</f>
        <v>-8727.5899999999965</v>
      </c>
      <c r="D40" s="57"/>
    </row>
    <row r="41" spans="1:5" x14ac:dyDescent="0.25">
      <c r="A41" s="1"/>
      <c r="B41" s="49"/>
      <c r="C41" s="49"/>
      <c r="D41" s="57"/>
    </row>
    <row r="42" spans="1:5" x14ac:dyDescent="0.25">
      <c r="A42" s="1" t="s">
        <v>101</v>
      </c>
      <c r="B42" s="49" t="s">
        <v>118</v>
      </c>
      <c r="C42" s="49"/>
      <c r="D42" s="57"/>
    </row>
    <row r="43" spans="1:5" x14ac:dyDescent="0.25">
      <c r="A43" s="1"/>
      <c r="B43" s="49" t="s">
        <v>119</v>
      </c>
      <c r="C43" s="49"/>
      <c r="D43" s="57"/>
    </row>
    <row r="44" spans="1:5" x14ac:dyDescent="0.25">
      <c r="A44" s="1"/>
      <c r="B44" s="49" t="s">
        <v>120</v>
      </c>
      <c r="C44" s="49"/>
      <c r="D44" s="57"/>
    </row>
    <row r="45" spans="1:5" x14ac:dyDescent="0.25">
      <c r="A45" s="1"/>
      <c r="B45" s="73"/>
      <c r="C45" s="49"/>
      <c r="D45" s="57"/>
    </row>
    <row r="46" spans="1:5" x14ac:dyDescent="0.25">
      <c r="A46" s="1"/>
      <c r="B46" s="49"/>
      <c r="C46" s="49"/>
      <c r="D46" s="57"/>
    </row>
    <row r="47" spans="1:5" x14ac:dyDescent="0.25">
      <c r="A47" s="1"/>
      <c r="B47" s="49"/>
      <c r="C47" s="49"/>
      <c r="D47" s="57"/>
    </row>
  </sheetData>
  <mergeCells count="6">
    <mergeCell ref="B14:C14"/>
    <mergeCell ref="A1:C1"/>
    <mergeCell ref="A2:C2"/>
    <mergeCell ref="A3:C3"/>
    <mergeCell ref="A4:C4"/>
    <mergeCell ref="A5:C5"/>
  </mergeCells>
  <printOptions horizontalCentered="1"/>
  <pageMargins left="0.31496062992125984" right="0.31496062992125984" top="0.35433070866141736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5</vt:i4>
      </vt:variant>
    </vt:vector>
  </HeadingPairs>
  <TitlesOfParts>
    <vt:vector size="10" baseType="lpstr">
      <vt:lpstr>1кв</vt:lpstr>
      <vt:lpstr>2кв</vt:lpstr>
      <vt:lpstr>3кв</vt:lpstr>
      <vt:lpstr>4кв</vt:lpstr>
      <vt:lpstr>отчет</vt:lpstr>
      <vt:lpstr>'1кв'!Область_печати</vt:lpstr>
      <vt:lpstr>'2кв'!Область_печати</vt:lpstr>
      <vt:lpstr>'3кв'!Область_печати</vt:lpstr>
      <vt:lpstr>'4кв'!Область_печати</vt:lpstr>
      <vt:lpstr>отчет!Область_печати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2026-02-25T11:12:16Z</dcterms:modified>
</cp:coreProperties>
</file>