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38640" windowHeight="21120" activeTab="4"/>
  </bookViews>
  <sheets>
    <sheet name="1кв" sheetId="32" r:id="rId1"/>
    <sheet name="2кв" sheetId="33" r:id="rId2"/>
    <sheet name="3кв" sheetId="34" r:id="rId3"/>
    <sheet name="4кв" sheetId="35" r:id="rId4"/>
    <sheet name="отчет" sheetId="36" r:id="rId5"/>
  </sheets>
  <definedNames>
    <definedName name="_xlnm.Print_Area" localSheetId="0">'1кв'!$A$1:$E$54</definedName>
    <definedName name="_xlnm.Print_Area" localSheetId="1">'2кв'!$A$1:$E$51</definedName>
    <definedName name="_xlnm.Print_Area" localSheetId="2">'3кв'!$A$1:$E$52</definedName>
    <definedName name="_xlnm.Print_Area" localSheetId="3">'4кв'!$A$1:$E$52</definedName>
    <definedName name="_xlnm.Print_Area" localSheetId="4">отчет!$A$1:$C$45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36" l="1"/>
  <c r="B52" i="35" l="1"/>
  <c r="C14" i="36"/>
  <c r="C25" i="36" l="1"/>
  <c r="B49" i="35"/>
  <c r="E27" i="35"/>
  <c r="E26" i="35"/>
  <c r="E25" i="35"/>
  <c r="E30" i="35"/>
  <c r="C24" i="36" l="1"/>
  <c r="C26" i="36" l="1"/>
  <c r="C28" i="36"/>
  <c r="C23" i="36"/>
  <c r="C22" i="36"/>
  <c r="C21" i="36"/>
  <c r="C20" i="36"/>
  <c r="C19" i="36"/>
  <c r="C18" i="36"/>
  <c r="C6" i="36"/>
  <c r="B47" i="35" l="1"/>
  <c r="C12" i="36"/>
  <c r="E23" i="35"/>
  <c r="C17" i="36" s="1"/>
  <c r="E22" i="35"/>
  <c r="E31" i="35" s="1"/>
  <c r="B51" i="35" l="1"/>
  <c r="C16" i="36"/>
  <c r="B50" i="34"/>
  <c r="E28" i="34"/>
  <c r="C31" i="36" l="1"/>
  <c r="C32" i="36" s="1"/>
  <c r="B51" i="33"/>
  <c r="E30" i="33"/>
  <c r="B54" i="32" l="1"/>
  <c r="B48" i="33"/>
  <c r="E23" i="34"/>
  <c r="E22" i="34"/>
  <c r="E22" i="33"/>
  <c r="E32" i="34" l="1"/>
  <c r="B51" i="34" s="1"/>
  <c r="E23" i="33"/>
  <c r="B50" i="33" l="1"/>
  <c r="E28" i="32"/>
  <c r="E31" i="32"/>
  <c r="E23" i="32" l="1"/>
  <c r="E22" i="32"/>
  <c r="E33" i="32" l="1"/>
  <c r="B53" i="32" s="1"/>
  <c r="B46" i="33" s="1"/>
  <c r="B48" i="34" s="1"/>
  <c r="B52" i="34" s="1"/>
</calcChain>
</file>

<file path=xl/sharedStrings.xml><?xml version="1.0" encoding="utf-8"?>
<sst xmlns="http://schemas.openxmlformats.org/spreadsheetml/2006/main" count="324" uniqueCount="109">
  <si>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</si>
  <si>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</si>
  <si>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</si>
  <si>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</si>
  <si>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</si>
  <si>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</si>
  <si>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</si>
  <si>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</si>
  <si>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</si>
  <si>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</si>
  <si>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</si>
  <si>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</si>
  <si>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</si>
  <si>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</si>
  <si>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</si>
  <si>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</si>
  <si>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</si>
  <si>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</si>
  <si>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</si>
  <si>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</si>
  <si>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</si>
  <si>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</si>
  <si>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</si>
  <si>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</si>
  <si>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</si>
  <si>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</si>
  <si>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Лизы Чайкиной, д. 1а/3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</si>
  <si>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№62  от   15.11.2015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</si>
  <si>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№1а/3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</si>
  <si>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t>Итого:</t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</si>
  <si>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</si>
  <si>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</si>
  <si>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</si>
  <si>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</si>
  <si>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</si>
  <si>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</si>
  <si>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Работы по содержанию и тек. ремонту</t>
  </si>
  <si>
    <t>Остаток на начало квартала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</si>
  <si>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Нефедовой Юлии Анатольевны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</si>
  <si>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№65 от 18.05.2018 г.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</si>
  <si>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Нефедовой Ю.А.</t>
    </r>
  </si>
  <si>
    <t>определена приложением № 9 к договору</t>
  </si>
  <si>
    <t xml:space="preserve">Расходы по управлению МКД </t>
  </si>
  <si>
    <t>Оплачено</t>
  </si>
  <si>
    <t>Услуги по содержанию многоквартирного дома</t>
  </si>
  <si>
    <t>холодная вода на СОИ</t>
  </si>
  <si>
    <t>электроэнергия на СОИ</t>
  </si>
  <si>
    <t>водоотведение на СОИ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</si>
  <si>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</si>
  <si>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</si>
  <si>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Полив</t>
  </si>
  <si>
    <t>S квартир = 1978,6 м2</t>
  </si>
  <si>
    <t>за 1 квартал 2025 года</t>
  </si>
  <si>
    <t>31.03.2025 г.</t>
  </si>
  <si>
    <t xml:space="preserve">Ремонт аварийных частей зонта вентканалов </t>
  </si>
  <si>
    <t>март</t>
  </si>
  <si>
    <t>ч/ч</t>
  </si>
  <si>
    <t>Предъявлено населению 172087,86</t>
  </si>
  <si>
    <t>Корректировка по смете оборудование укрытия инвентарем</t>
  </si>
  <si>
    <t xml:space="preserve">           2. Всего за период с "01" 01 2025 г. по "31" 03 2025 г. выполнено работ (оказано услуг) на общую сумму сто семьдесят пять тысяч шестьсот семьдесят четыре рубля 28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</si>
  <si>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</si>
  <si>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</si>
  <si>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</si>
  <si>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</si>
  <si>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</si>
  <si>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</si>
  <si>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сто восемьдесят восемь тысяч сто восемьдесят четыре рубля 17 копеек</t>
  </si>
  <si>
    <t>Предъявлено населению</t>
  </si>
  <si>
    <t>допфинансирование ремонт теплообменника</t>
  </si>
  <si>
    <t>Предъявлено населению 186706,54</t>
  </si>
  <si>
    <t>поверка ОПУ ТЭ (ВКТ-7)</t>
  </si>
  <si>
    <t>сентябрь</t>
  </si>
  <si>
    <t xml:space="preserve">           2. Всего за период с "01" 07 2025 г. по "30" 09 2025 г. выполнено работ (оказано услуг) на общую сумму сто семьдесят семьтысяч четыреста двадцать девять рублей 50 копеек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</si>
  <si>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</si>
  <si>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</si>
  <si>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</si>
  <si>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</si>
  <si>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Лизы Чайкиной, д. 1а/3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</si>
  <si>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</si>
  <si>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</si>
  <si>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</si>
  <si>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</si>
  <si>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</si>
  <si>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</si>
  <si>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</si>
  <si>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</si>
  <si>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</si>
  <si>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</si>
  <si>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</si>
  <si>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</si>
  <si>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</si>
  <si>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</si>
  <si>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</si>
  <si>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</si>
  <si>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</si>
  <si>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Замена кранов на стояках ХВС, ГВС в подвале (кв.18)</t>
  </si>
  <si>
    <t>октябрь</t>
  </si>
  <si>
    <t>ч/час</t>
  </si>
  <si>
    <t xml:space="preserve">           2. Всего за период с "01" 10  2025 г. по "31" 12  2025 г. выполнено работ (оказано услуг) на общую сумму сто восемьдесят пять тысяч пятьдесят пять рублей 11 копеек</t>
  </si>
  <si>
    <t>Предъявлено населению 192158,01</t>
  </si>
  <si>
    <t>Непредвиденные работы 16 ч/ч</t>
  </si>
  <si>
    <t>Начислено всего 727954,86</t>
  </si>
  <si>
    <t>* холодная вода на СОИ - 10570,96</t>
  </si>
  <si>
    <t>* водоотведение на СОИ- 14003,04</t>
  </si>
  <si>
    <t>* электроэнергия на СОИ- 20526,44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</si>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</sst>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165" fontId="16" fillId="0" borderId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7" fillId="0" borderId="0" xfId="0" applyNumberFormat="1" applyFont="1"/>
    <xf numFmtId="164" fontId="4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43" fontId="19" fillId="0" borderId="0" xfId="0" applyNumberFormat="1" applyFont="1"/>
    <xf numFmtId="0" fontId="3" fillId="0" borderId="5" xfId="0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13" fillId="0" borderId="6" xfId="0" applyFont="1" applyBorder="1" applyAlignment="1">
      <alignment wrapText="1"/>
    </xf>
    <xf numFmtId="0" fontId="4" fillId="0" borderId="0" xfId="0" applyFont="1" applyAlignment="1">
      <alignment horizontal="right"/>
    </xf>
    <xf numFmtId="43" fontId="4" fillId="0" borderId="0" xfId="0" applyNumberFormat="1" applyFont="1"/>
    <xf numFmtId="164" fontId="3" fillId="2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2" fontId="4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33" zoomScaleSheetLayoutView="100" workbookViewId="0">
      <selection activeCell="A31" sqref="A31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4.42578125" style="2" customWidth="1"/>
    <col min="4" max="4" width="13.140625" style="2" bestFit="1" customWidth="1"/>
    <col min="5" max="5" width="14.140625" style="2" customWidth="1"/>
    <col min="6" max="6" width="11" style="2" bestFit="1" customWidth="1"/>
    <col min="7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33.7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52</v>
      </c>
      <c r="B3" s="86"/>
      <c r="C3" s="86"/>
      <c r="D3" s="86"/>
      <c r="E3" s="86"/>
    </row>
    <row r="4" spans="1:5" s="1" customFormat="1" ht="15.75" customHeight="1" x14ac:dyDescent="0.25">
      <c r="A4" s="20" t="s">
        <v>13</v>
      </c>
      <c r="B4" s="4"/>
      <c r="C4" s="4"/>
      <c r="D4" s="22"/>
      <c r="E4" s="21" t="s">
        <v>53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87" t="s">
        <v>0</v>
      </c>
      <c r="B6" s="87"/>
      <c r="C6" s="87"/>
      <c r="D6" s="87"/>
      <c r="E6" s="87"/>
    </row>
    <row r="7" spans="1:5" x14ac:dyDescent="0.25">
      <c r="A7" s="88" t="s">
        <v>26</v>
      </c>
      <c r="B7" s="88"/>
      <c r="C7" s="88"/>
      <c r="D7" s="88"/>
      <c r="E7" s="88"/>
    </row>
    <row r="8" spans="1:5" x14ac:dyDescent="0.25">
      <c r="A8" s="82" t="s">
        <v>1</v>
      </c>
      <c r="B8" s="82"/>
      <c r="C8" s="82"/>
      <c r="D8" s="82"/>
      <c r="E8" s="82"/>
    </row>
    <row r="9" spans="1:5" ht="15" customHeight="1" x14ac:dyDescent="0.25">
      <c r="A9" s="87" t="s">
        <v>38</v>
      </c>
      <c r="B9" s="87"/>
      <c r="C9" s="87"/>
      <c r="D9" s="87"/>
      <c r="E9" s="87"/>
    </row>
    <row r="10" spans="1:5" ht="25.5" customHeight="1" x14ac:dyDescent="0.25">
      <c r="A10" s="90" t="s">
        <v>14</v>
      </c>
      <c r="B10" s="91"/>
      <c r="C10" s="91"/>
      <c r="D10" s="91"/>
      <c r="E10" s="91"/>
    </row>
    <row r="11" spans="1:5" ht="33" customHeight="1" x14ac:dyDescent="0.25">
      <c r="A11" s="87" t="s">
        <v>39</v>
      </c>
      <c r="B11" s="87"/>
      <c r="C11" s="87"/>
      <c r="D11" s="87"/>
      <c r="E11" s="87"/>
    </row>
    <row r="12" spans="1:5" ht="15.6" customHeight="1" x14ac:dyDescent="0.25">
      <c r="A12" s="82" t="s">
        <v>15</v>
      </c>
      <c r="B12" s="92"/>
      <c r="C12" s="92"/>
      <c r="D12" s="92"/>
      <c r="E12" s="92"/>
    </row>
    <row r="13" spans="1:5" ht="18.75" customHeight="1" x14ac:dyDescent="0.25">
      <c r="A13" s="87" t="s">
        <v>24</v>
      </c>
      <c r="B13" s="87"/>
      <c r="C13" s="87"/>
      <c r="D13" s="87"/>
      <c r="E13" s="87"/>
    </row>
    <row r="14" spans="1:5" ht="17.25" customHeight="1" x14ac:dyDescent="0.25">
      <c r="A14" s="82" t="s">
        <v>2</v>
      </c>
      <c r="B14" s="92"/>
      <c r="C14" s="92"/>
      <c r="D14" s="92"/>
      <c r="E14" s="92"/>
    </row>
    <row r="15" spans="1:5" ht="20.25" customHeight="1" x14ac:dyDescent="0.25">
      <c r="A15" s="87" t="s">
        <v>48</v>
      </c>
      <c r="B15" s="87"/>
      <c r="C15" s="87"/>
      <c r="D15" s="87"/>
      <c r="E15" s="87"/>
    </row>
    <row r="16" spans="1:5" ht="10.5" customHeight="1" x14ac:dyDescent="0.25">
      <c r="A16" s="82" t="s">
        <v>16</v>
      </c>
      <c r="B16" s="92"/>
      <c r="C16" s="92"/>
      <c r="D16" s="92"/>
      <c r="E16" s="92"/>
    </row>
    <row r="17" spans="1:7" ht="30" customHeight="1" x14ac:dyDescent="0.25">
      <c r="A17" s="87" t="s">
        <v>17</v>
      </c>
      <c r="B17" s="87"/>
      <c r="C17" s="87"/>
      <c r="D17" s="87"/>
      <c r="E17" s="87"/>
    </row>
    <row r="18" spans="1:7" ht="57.6" customHeight="1" x14ac:dyDescent="0.25">
      <c r="A18" s="87" t="s">
        <v>27</v>
      </c>
      <c r="B18" s="87"/>
      <c r="C18" s="87"/>
      <c r="D18" s="87"/>
      <c r="E18" s="87"/>
    </row>
    <row r="19" spans="1:7" ht="39.75" customHeight="1" x14ac:dyDescent="0.25">
      <c r="A19" s="89" t="s">
        <v>28</v>
      </c>
      <c r="B19" s="89"/>
      <c r="C19" s="89"/>
      <c r="D19" s="89"/>
      <c r="E19" s="89"/>
    </row>
    <row r="20" spans="1:7" x14ac:dyDescent="0.25">
      <c r="A20" s="89"/>
      <c r="B20" s="89"/>
      <c r="C20" s="89"/>
      <c r="D20" s="89"/>
      <c r="E20" s="89"/>
      <c r="F20" s="2">
        <v>1978.6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7" t="s">
        <v>44</v>
      </c>
      <c r="B22" s="9" t="s">
        <v>41</v>
      </c>
      <c r="C22" s="3" t="s">
        <v>4</v>
      </c>
      <c r="D22" s="3">
        <v>19.09</v>
      </c>
      <c r="E22" s="8">
        <f>D22*F20*G20</f>
        <v>113314.42199999999</v>
      </c>
    </row>
    <row r="23" spans="1:7" x14ac:dyDescent="0.25">
      <c r="A23" s="7" t="s">
        <v>42</v>
      </c>
      <c r="B23" s="9" t="s">
        <v>25</v>
      </c>
      <c r="C23" s="3" t="s">
        <v>4</v>
      </c>
      <c r="D23" s="3">
        <v>6.51</v>
      </c>
      <c r="E23" s="8">
        <f>D23*F20*G20</f>
        <v>38642.057999999997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/>
      <c r="E24" s="19">
        <v>0</v>
      </c>
    </row>
    <row r="25" spans="1:7" x14ac:dyDescent="0.25">
      <c r="A25" s="7" t="s">
        <v>46</v>
      </c>
      <c r="B25" s="9" t="s">
        <v>31</v>
      </c>
      <c r="C25" s="3" t="s">
        <v>32</v>
      </c>
      <c r="D25" s="3"/>
      <c r="E25" s="8">
        <v>6703.44</v>
      </c>
    </row>
    <row r="26" spans="1:7" x14ac:dyDescent="0.25">
      <c r="A26" s="7" t="s">
        <v>47</v>
      </c>
      <c r="B26" s="9" t="s">
        <v>31</v>
      </c>
      <c r="C26" s="3" t="s">
        <v>32</v>
      </c>
      <c r="D26" s="3"/>
      <c r="E26" s="8">
        <v>5521.28</v>
      </c>
    </row>
    <row r="27" spans="1:7" x14ac:dyDescent="0.25">
      <c r="A27" s="7" t="s">
        <v>45</v>
      </c>
      <c r="B27" s="9" t="s">
        <v>31</v>
      </c>
      <c r="C27" s="3" t="s">
        <v>32</v>
      </c>
      <c r="D27" s="3"/>
      <c r="E27" s="8">
        <v>4232.54</v>
      </c>
    </row>
    <row r="28" spans="1:7" x14ac:dyDescent="0.25">
      <c r="A28" s="7" t="s">
        <v>30</v>
      </c>
      <c r="B28" s="9" t="s">
        <v>31</v>
      </c>
      <c r="C28" s="3" t="s">
        <v>32</v>
      </c>
      <c r="D28" s="3"/>
      <c r="E28" s="8">
        <f>3622.11+300</f>
        <v>3922.11</v>
      </c>
    </row>
    <row r="29" spans="1:7" x14ac:dyDescent="0.25">
      <c r="A29" s="7" t="s">
        <v>50</v>
      </c>
      <c r="B29" s="9" t="s">
        <v>31</v>
      </c>
      <c r="C29" s="3" t="s">
        <v>32</v>
      </c>
      <c r="D29" s="3"/>
      <c r="E29" s="8">
        <v>0</v>
      </c>
    </row>
    <row r="30" spans="1:7" ht="30" x14ac:dyDescent="0.25">
      <c r="A30" s="7" t="s">
        <v>58</v>
      </c>
      <c r="B30" s="9" t="s">
        <v>31</v>
      </c>
      <c r="C30" s="3" t="s">
        <v>32</v>
      </c>
      <c r="D30" s="3"/>
      <c r="E30" s="33">
        <v>-1000.45</v>
      </c>
    </row>
    <row r="31" spans="1:7" ht="30" x14ac:dyDescent="0.25">
      <c r="A31" s="29" t="s">
        <v>54</v>
      </c>
      <c r="B31" s="9" t="s">
        <v>55</v>
      </c>
      <c r="C31" s="3" t="s">
        <v>56</v>
      </c>
      <c r="D31" s="3">
        <v>13</v>
      </c>
      <c r="E31" s="8">
        <f>D31*333.76</f>
        <v>4338.88</v>
      </c>
    </row>
    <row r="32" spans="1:7" x14ac:dyDescent="0.25">
      <c r="A32" s="23"/>
      <c r="B32" s="24"/>
      <c r="C32" s="3"/>
      <c r="D32" s="3"/>
      <c r="E32" s="8"/>
    </row>
    <row r="33" spans="1:5" s="14" customFormat="1" ht="14.25" x14ac:dyDescent="0.2">
      <c r="A33" s="10" t="s">
        <v>29</v>
      </c>
      <c r="B33" s="11"/>
      <c r="C33" s="12"/>
      <c r="D33" s="12"/>
      <c r="E33" s="13">
        <f>SUM(E22:E32)</f>
        <v>175674.27999999997</v>
      </c>
    </row>
    <row r="35" spans="1:5" ht="35.25" customHeight="1" x14ac:dyDescent="0.25">
      <c r="A35" s="97" t="s">
        <v>59</v>
      </c>
      <c r="B35" s="97"/>
      <c r="C35" s="97"/>
      <c r="D35" s="97"/>
      <c r="E35" s="97"/>
    </row>
    <row r="36" spans="1:5" ht="28.5" customHeight="1" x14ac:dyDescent="0.25">
      <c r="A36" s="87" t="s">
        <v>21</v>
      </c>
      <c r="B36" s="87"/>
      <c r="C36" s="87"/>
      <c r="D36" s="87"/>
      <c r="E36" s="87"/>
    </row>
    <row r="37" spans="1:5" ht="15" customHeight="1" x14ac:dyDescent="0.25">
      <c r="A37" s="87" t="s">
        <v>20</v>
      </c>
      <c r="B37" s="87"/>
      <c r="C37" s="87"/>
      <c r="D37" s="87"/>
      <c r="E37" s="87"/>
    </row>
    <row r="38" spans="1:5" ht="31.5" customHeight="1" x14ac:dyDescent="0.25">
      <c r="A38" s="87" t="s">
        <v>33</v>
      </c>
      <c r="B38" s="87"/>
      <c r="C38" s="87"/>
      <c r="D38" s="87"/>
      <c r="E38" s="87"/>
    </row>
    <row r="39" spans="1:5" x14ac:dyDescent="0.25">
      <c r="A39" s="98" t="s">
        <v>5</v>
      </c>
      <c r="B39" s="98"/>
      <c r="C39" s="98"/>
      <c r="D39" s="98"/>
      <c r="E39" s="98"/>
    </row>
    <row r="40" spans="1:5" x14ac:dyDescent="0.25">
      <c r="A40" s="87" t="s">
        <v>18</v>
      </c>
      <c r="B40" s="87"/>
      <c r="C40" s="87"/>
      <c r="D40" s="87"/>
      <c r="E40" s="87"/>
    </row>
    <row r="41" spans="1:5" x14ac:dyDescent="0.25">
      <c r="A41" s="93" t="s">
        <v>49</v>
      </c>
      <c r="B41" s="93"/>
      <c r="C41" s="93"/>
      <c r="D41" s="93"/>
      <c r="E41" s="5"/>
    </row>
    <row r="42" spans="1:5" x14ac:dyDescent="0.25">
      <c r="B42" s="94" t="s">
        <v>19</v>
      </c>
      <c r="C42" s="94"/>
      <c r="D42" s="94"/>
      <c r="E42" s="6" t="s">
        <v>6</v>
      </c>
    </row>
    <row r="43" spans="1:5" x14ac:dyDescent="0.25">
      <c r="A43" s="26"/>
      <c r="B43" s="26"/>
      <c r="C43" s="26"/>
      <c r="D43" s="26"/>
      <c r="E43" s="26"/>
    </row>
    <row r="44" spans="1:5" x14ac:dyDescent="0.25">
      <c r="A44" s="95" t="s">
        <v>40</v>
      </c>
      <c r="B44" s="95"/>
      <c r="C44" s="95"/>
      <c r="D44" s="95"/>
      <c r="E44" s="5"/>
    </row>
    <row r="45" spans="1:5" x14ac:dyDescent="0.25">
      <c r="B45" s="96" t="s">
        <v>19</v>
      </c>
      <c r="C45" s="96"/>
      <c r="D45" s="96"/>
      <c r="E45" s="6" t="s">
        <v>6</v>
      </c>
    </row>
    <row r="47" spans="1:5" x14ac:dyDescent="0.25">
      <c r="A47" s="25" t="s">
        <v>51</v>
      </c>
    </row>
    <row r="48" spans="1:5" x14ac:dyDescent="0.25">
      <c r="A48" s="14" t="s">
        <v>34</v>
      </c>
    </row>
    <row r="49" spans="1:2" x14ac:dyDescent="0.25">
      <c r="A49" s="2" t="s">
        <v>37</v>
      </c>
      <c r="B49" s="15">
        <v>-43033.68</v>
      </c>
    </row>
    <row r="50" spans="1:2" x14ac:dyDescent="0.25">
      <c r="A50" s="28" t="s">
        <v>57</v>
      </c>
      <c r="B50" s="16"/>
    </row>
    <row r="51" spans="1:2" x14ac:dyDescent="0.25">
      <c r="A51" s="2" t="s">
        <v>43</v>
      </c>
      <c r="B51" s="16">
        <v>164147.45000000001</v>
      </c>
    </row>
    <row r="53" spans="1:2" ht="30" x14ac:dyDescent="0.25">
      <c r="A53" s="28" t="s">
        <v>36</v>
      </c>
      <c r="B53" s="16">
        <f>E33</f>
        <v>175674.27999999997</v>
      </c>
    </row>
    <row r="54" spans="1:2" x14ac:dyDescent="0.25">
      <c r="A54" s="17" t="s">
        <v>35</v>
      </c>
      <c r="B54" s="18">
        <f>B49+B51-B53</f>
        <v>-54560.509999999951</v>
      </c>
    </row>
    <row r="56" spans="1:2" x14ac:dyDescent="0.25">
      <c r="B56" s="2">
        <v>-43033.68</v>
      </c>
    </row>
  </sheetData>
  <mergeCells count="28">
    <mergeCell ref="A41:D41"/>
    <mergeCell ref="B42:D42"/>
    <mergeCell ref="A44:D44"/>
    <mergeCell ref="B45:D45"/>
    <mergeCell ref="A35:E35"/>
    <mergeCell ref="A36:E36"/>
    <mergeCell ref="A37:E37"/>
    <mergeCell ref="A38:E38"/>
    <mergeCell ref="A39:E39"/>
    <mergeCell ref="A40:E40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8" zoomScaleSheetLayoutView="100" workbookViewId="0">
      <selection activeCell="B51" sqref="B51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4.42578125" style="2" customWidth="1"/>
    <col min="4" max="4" width="13.140625" style="2" bestFit="1" customWidth="1"/>
    <col min="5" max="5" width="14.140625" style="2" customWidth="1"/>
    <col min="6" max="6" width="11" style="2" bestFit="1" customWidth="1"/>
    <col min="7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33.7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60</v>
      </c>
      <c r="B3" s="86"/>
      <c r="C3" s="86"/>
      <c r="D3" s="86"/>
      <c r="E3" s="86"/>
    </row>
    <row r="4" spans="1:5" s="1" customFormat="1" ht="15.75" customHeight="1" x14ac:dyDescent="0.25">
      <c r="A4" s="20" t="s">
        <v>13</v>
      </c>
      <c r="B4" s="4"/>
      <c r="C4" s="4"/>
      <c r="D4" s="22"/>
      <c r="E4" s="21" t="s">
        <v>61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87" t="s">
        <v>0</v>
      </c>
      <c r="B6" s="87"/>
      <c r="C6" s="87"/>
      <c r="D6" s="87"/>
      <c r="E6" s="87"/>
    </row>
    <row r="7" spans="1:5" x14ac:dyDescent="0.25">
      <c r="A7" s="88" t="s">
        <v>26</v>
      </c>
      <c r="B7" s="88"/>
      <c r="C7" s="88"/>
      <c r="D7" s="88"/>
      <c r="E7" s="88"/>
    </row>
    <row r="8" spans="1:5" x14ac:dyDescent="0.25">
      <c r="A8" s="82" t="s">
        <v>1</v>
      </c>
      <c r="B8" s="82"/>
      <c r="C8" s="82"/>
      <c r="D8" s="82"/>
      <c r="E8" s="82"/>
    </row>
    <row r="9" spans="1:5" ht="15" customHeight="1" x14ac:dyDescent="0.25">
      <c r="A9" s="87" t="s">
        <v>38</v>
      </c>
      <c r="B9" s="87"/>
      <c r="C9" s="87"/>
      <c r="D9" s="87"/>
      <c r="E9" s="87"/>
    </row>
    <row r="10" spans="1:5" ht="25.5" customHeight="1" x14ac:dyDescent="0.25">
      <c r="A10" s="90" t="s">
        <v>14</v>
      </c>
      <c r="B10" s="91"/>
      <c r="C10" s="91"/>
      <c r="D10" s="91"/>
      <c r="E10" s="91"/>
    </row>
    <row r="11" spans="1:5" ht="33" customHeight="1" x14ac:dyDescent="0.25">
      <c r="A11" s="87" t="s">
        <v>39</v>
      </c>
      <c r="B11" s="87"/>
      <c r="C11" s="87"/>
      <c r="D11" s="87"/>
      <c r="E11" s="87"/>
    </row>
    <row r="12" spans="1:5" ht="15.6" customHeight="1" x14ac:dyDescent="0.25">
      <c r="A12" s="82" t="s">
        <v>15</v>
      </c>
      <c r="B12" s="92"/>
      <c r="C12" s="92"/>
      <c r="D12" s="92"/>
      <c r="E12" s="92"/>
    </row>
    <row r="13" spans="1:5" ht="18.75" customHeight="1" x14ac:dyDescent="0.25">
      <c r="A13" s="87" t="s">
        <v>24</v>
      </c>
      <c r="B13" s="87"/>
      <c r="C13" s="87"/>
      <c r="D13" s="87"/>
      <c r="E13" s="87"/>
    </row>
    <row r="14" spans="1:5" ht="17.25" customHeight="1" x14ac:dyDescent="0.25">
      <c r="A14" s="82" t="s">
        <v>2</v>
      </c>
      <c r="B14" s="92"/>
      <c r="C14" s="92"/>
      <c r="D14" s="92"/>
      <c r="E14" s="92"/>
    </row>
    <row r="15" spans="1:5" ht="20.25" customHeight="1" x14ac:dyDescent="0.25">
      <c r="A15" s="87" t="s">
        <v>48</v>
      </c>
      <c r="B15" s="87"/>
      <c r="C15" s="87"/>
      <c r="D15" s="87"/>
      <c r="E15" s="87"/>
    </row>
    <row r="16" spans="1:5" ht="10.5" customHeight="1" x14ac:dyDescent="0.25">
      <c r="A16" s="82" t="s">
        <v>16</v>
      </c>
      <c r="B16" s="92"/>
      <c r="C16" s="92"/>
      <c r="D16" s="92"/>
      <c r="E16" s="92"/>
    </row>
    <row r="17" spans="1:7" ht="30" customHeight="1" x14ac:dyDescent="0.25">
      <c r="A17" s="87" t="s">
        <v>17</v>
      </c>
      <c r="B17" s="87"/>
      <c r="C17" s="87"/>
      <c r="D17" s="87"/>
      <c r="E17" s="87"/>
    </row>
    <row r="18" spans="1:7" ht="57.6" customHeight="1" x14ac:dyDescent="0.25">
      <c r="A18" s="87" t="s">
        <v>27</v>
      </c>
      <c r="B18" s="87"/>
      <c r="C18" s="87"/>
      <c r="D18" s="87"/>
      <c r="E18" s="87"/>
    </row>
    <row r="19" spans="1:7" ht="39.75" customHeight="1" x14ac:dyDescent="0.25">
      <c r="A19" s="89" t="s">
        <v>28</v>
      </c>
      <c r="B19" s="89"/>
      <c r="C19" s="89"/>
      <c r="D19" s="89"/>
      <c r="E19" s="89"/>
    </row>
    <row r="20" spans="1:7" x14ac:dyDescent="0.25">
      <c r="A20" s="89"/>
      <c r="B20" s="89"/>
      <c r="C20" s="89"/>
      <c r="D20" s="89"/>
      <c r="E20" s="89"/>
      <c r="F20" s="2">
        <v>1978.6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7" t="s">
        <v>44</v>
      </c>
      <c r="B22" s="9" t="s">
        <v>41</v>
      </c>
      <c r="C22" s="3" t="s">
        <v>4</v>
      </c>
      <c r="D22" s="3">
        <v>19.09</v>
      </c>
      <c r="E22" s="8">
        <f>D22*F20*G20</f>
        <v>113314.42199999999</v>
      </c>
    </row>
    <row r="23" spans="1:7" x14ac:dyDescent="0.25">
      <c r="A23" s="7" t="s">
        <v>42</v>
      </c>
      <c r="B23" s="9" t="s">
        <v>25</v>
      </c>
      <c r="C23" s="3" t="s">
        <v>4</v>
      </c>
      <c r="D23" s="3">
        <v>6.51</v>
      </c>
      <c r="E23" s="8">
        <f>D23*F20*G20</f>
        <v>38642.057999999997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/>
      <c r="E24" s="19">
        <v>0</v>
      </c>
    </row>
    <row r="25" spans="1:7" x14ac:dyDescent="0.25">
      <c r="A25" s="7" t="s">
        <v>46</v>
      </c>
      <c r="B25" s="9" t="s">
        <v>62</v>
      </c>
      <c r="C25" s="3" t="s">
        <v>32</v>
      </c>
      <c r="D25" s="3"/>
      <c r="E25" s="8">
        <v>4658.68</v>
      </c>
    </row>
    <row r="26" spans="1:7" x14ac:dyDescent="0.25">
      <c r="A26" s="7" t="s">
        <v>47</v>
      </c>
      <c r="B26" s="9" t="s">
        <v>62</v>
      </c>
      <c r="C26" s="3" t="s">
        <v>32</v>
      </c>
      <c r="D26" s="3"/>
      <c r="E26" s="8">
        <v>2080.8200000000002</v>
      </c>
    </row>
    <row r="27" spans="1:7" x14ac:dyDescent="0.25">
      <c r="A27" s="7" t="s">
        <v>45</v>
      </c>
      <c r="B27" s="9" t="s">
        <v>62</v>
      </c>
      <c r="C27" s="3" t="s">
        <v>32</v>
      </c>
      <c r="D27" s="3"/>
      <c r="E27" s="8">
        <v>1595.11</v>
      </c>
    </row>
    <row r="28" spans="1:7" x14ac:dyDescent="0.25">
      <c r="A28" s="7" t="s">
        <v>30</v>
      </c>
      <c r="B28" s="9" t="s">
        <v>62</v>
      </c>
      <c r="C28" s="3" t="s">
        <v>32</v>
      </c>
      <c r="D28" s="3"/>
      <c r="E28" s="8">
        <v>27893.08</v>
      </c>
    </row>
    <row r="29" spans="1:7" x14ac:dyDescent="0.25">
      <c r="A29" s="7" t="s">
        <v>50</v>
      </c>
      <c r="B29" s="9" t="s">
        <v>62</v>
      </c>
      <c r="C29" s="3" t="s">
        <v>32</v>
      </c>
      <c r="D29" s="3"/>
      <c r="E29" s="8">
        <v>0</v>
      </c>
    </row>
    <row r="30" spans="1:7" s="14" customFormat="1" ht="14.25" x14ac:dyDescent="0.2">
      <c r="A30" s="10" t="s">
        <v>29</v>
      </c>
      <c r="B30" s="11"/>
      <c r="C30" s="12"/>
      <c r="D30" s="12"/>
      <c r="E30" s="13">
        <f>SUM(E22:E29)</f>
        <v>188184.16999999998</v>
      </c>
    </row>
    <row r="32" spans="1:7" ht="35.25" customHeight="1" x14ac:dyDescent="0.25">
      <c r="A32" s="97" t="s">
        <v>66</v>
      </c>
      <c r="B32" s="97"/>
      <c r="C32" s="97"/>
      <c r="D32" s="97"/>
      <c r="E32" s="97"/>
    </row>
    <row r="33" spans="1:5" ht="28.5" customHeight="1" x14ac:dyDescent="0.25">
      <c r="A33" s="87" t="s">
        <v>21</v>
      </c>
      <c r="B33" s="87"/>
      <c r="C33" s="87"/>
      <c r="D33" s="87"/>
      <c r="E33" s="87"/>
    </row>
    <row r="34" spans="1:5" ht="15" customHeight="1" x14ac:dyDescent="0.25">
      <c r="A34" s="87" t="s">
        <v>20</v>
      </c>
      <c r="B34" s="87"/>
      <c r="C34" s="87"/>
      <c r="D34" s="87"/>
      <c r="E34" s="87"/>
    </row>
    <row r="35" spans="1:5" ht="31.5" customHeight="1" x14ac:dyDescent="0.25">
      <c r="A35" s="87" t="s">
        <v>33</v>
      </c>
      <c r="B35" s="87"/>
      <c r="C35" s="87"/>
      <c r="D35" s="87"/>
      <c r="E35" s="87"/>
    </row>
    <row r="36" spans="1:5" x14ac:dyDescent="0.25">
      <c r="A36" s="98" t="s">
        <v>5</v>
      </c>
      <c r="B36" s="98"/>
      <c r="C36" s="98"/>
      <c r="D36" s="98"/>
      <c r="E36" s="98"/>
    </row>
    <row r="37" spans="1:5" x14ac:dyDescent="0.25">
      <c r="A37" s="87" t="s">
        <v>18</v>
      </c>
      <c r="B37" s="87"/>
      <c r="C37" s="87"/>
      <c r="D37" s="87"/>
      <c r="E37" s="87"/>
    </row>
    <row r="38" spans="1:5" x14ac:dyDescent="0.25">
      <c r="A38" s="93" t="s">
        <v>49</v>
      </c>
      <c r="B38" s="93"/>
      <c r="C38" s="93"/>
      <c r="D38" s="93"/>
      <c r="E38" s="5"/>
    </row>
    <row r="39" spans="1:5" x14ac:dyDescent="0.25">
      <c r="B39" s="94" t="s">
        <v>19</v>
      </c>
      <c r="C39" s="94"/>
      <c r="D39" s="94"/>
      <c r="E39" s="6" t="s">
        <v>6</v>
      </c>
    </row>
    <row r="40" spans="1:5" x14ac:dyDescent="0.25">
      <c r="A40" s="31"/>
      <c r="B40" s="31"/>
      <c r="C40" s="31"/>
      <c r="D40" s="31"/>
      <c r="E40" s="31"/>
    </row>
    <row r="41" spans="1:5" x14ac:dyDescent="0.25">
      <c r="A41" s="95" t="s">
        <v>40</v>
      </c>
      <c r="B41" s="95"/>
      <c r="C41" s="95"/>
      <c r="D41" s="95"/>
      <c r="E41" s="5"/>
    </row>
    <row r="42" spans="1:5" x14ac:dyDescent="0.25">
      <c r="B42" s="96" t="s">
        <v>19</v>
      </c>
      <c r="C42" s="96"/>
      <c r="D42" s="96"/>
      <c r="E42" s="6" t="s">
        <v>6</v>
      </c>
    </row>
    <row r="44" spans="1:5" x14ac:dyDescent="0.25">
      <c r="A44" s="25" t="s">
        <v>51</v>
      </c>
    </row>
    <row r="45" spans="1:5" x14ac:dyDescent="0.25">
      <c r="A45" s="14" t="s">
        <v>34</v>
      </c>
    </row>
    <row r="46" spans="1:5" x14ac:dyDescent="0.25">
      <c r="A46" s="2" t="s">
        <v>37</v>
      </c>
      <c r="B46" s="15">
        <f>'1кв'!B54</f>
        <v>-54560.509999999951</v>
      </c>
    </row>
    <row r="47" spans="1:5" x14ac:dyDescent="0.25">
      <c r="A47" s="30" t="s">
        <v>67</v>
      </c>
      <c r="B47" s="16"/>
    </row>
    <row r="48" spans="1:5" x14ac:dyDescent="0.25">
      <c r="A48" s="2" t="s">
        <v>43</v>
      </c>
      <c r="B48" s="16">
        <f>182128.48-50.63</f>
        <v>182077.85</v>
      </c>
    </row>
    <row r="49" spans="1:2" ht="30" x14ac:dyDescent="0.25">
      <c r="A49" s="37" t="s">
        <v>68</v>
      </c>
      <c r="B49" s="16">
        <v>500</v>
      </c>
    </row>
    <row r="50" spans="1:2" ht="30" x14ac:dyDescent="0.25">
      <c r="A50" s="30" t="s">
        <v>36</v>
      </c>
      <c r="B50" s="16">
        <f>E30</f>
        <v>188184.16999999998</v>
      </c>
    </row>
    <row r="51" spans="1:2" x14ac:dyDescent="0.25">
      <c r="A51" s="17" t="s">
        <v>35</v>
      </c>
      <c r="B51" s="18">
        <f>B46+B48+B49-B50</f>
        <v>-60166.829999999929</v>
      </c>
    </row>
  </sheetData>
  <mergeCells count="28">
    <mergeCell ref="A38:D38"/>
    <mergeCell ref="B39:D39"/>
    <mergeCell ref="A41:D41"/>
    <mergeCell ref="B42:D42"/>
    <mergeCell ref="A32:E32"/>
    <mergeCell ref="A33:E33"/>
    <mergeCell ref="A34:E34"/>
    <mergeCell ref="A35:E35"/>
    <mergeCell ref="A36:E36"/>
    <mergeCell ref="A37:E3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28" zoomScaleSheetLayoutView="100" workbookViewId="0">
      <selection activeCell="A30" sqref="A30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4.42578125" style="2" customWidth="1"/>
    <col min="4" max="4" width="13.140625" style="2" bestFit="1" customWidth="1"/>
    <col min="5" max="5" width="14.140625" style="2" customWidth="1"/>
    <col min="6" max="6" width="11" style="2" bestFit="1" customWidth="1"/>
    <col min="7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33.7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63</v>
      </c>
      <c r="B3" s="86"/>
      <c r="C3" s="86"/>
      <c r="D3" s="86"/>
      <c r="E3" s="86"/>
    </row>
    <row r="4" spans="1:5" s="1" customFormat="1" ht="15.75" customHeight="1" x14ac:dyDescent="0.25">
      <c r="A4" s="20" t="s">
        <v>13</v>
      </c>
      <c r="B4" s="4"/>
      <c r="C4" s="4"/>
      <c r="D4" s="22"/>
      <c r="E4" s="21" t="s">
        <v>64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87" t="s">
        <v>0</v>
      </c>
      <c r="B6" s="87"/>
      <c r="C6" s="87"/>
      <c r="D6" s="87"/>
      <c r="E6" s="87"/>
    </row>
    <row r="7" spans="1:5" x14ac:dyDescent="0.25">
      <c r="A7" s="88" t="s">
        <v>26</v>
      </c>
      <c r="B7" s="88"/>
      <c r="C7" s="88"/>
      <c r="D7" s="88"/>
      <c r="E7" s="88"/>
    </row>
    <row r="8" spans="1:5" x14ac:dyDescent="0.25">
      <c r="A8" s="82" t="s">
        <v>1</v>
      </c>
      <c r="B8" s="82"/>
      <c r="C8" s="82"/>
      <c r="D8" s="82"/>
      <c r="E8" s="82"/>
    </row>
    <row r="9" spans="1:5" ht="15" customHeight="1" x14ac:dyDescent="0.25">
      <c r="A9" s="87" t="s">
        <v>38</v>
      </c>
      <c r="B9" s="87"/>
      <c r="C9" s="87"/>
      <c r="D9" s="87"/>
      <c r="E9" s="87"/>
    </row>
    <row r="10" spans="1:5" ht="25.5" customHeight="1" x14ac:dyDescent="0.25">
      <c r="A10" s="90" t="s">
        <v>14</v>
      </c>
      <c r="B10" s="91"/>
      <c r="C10" s="91"/>
      <c r="D10" s="91"/>
      <c r="E10" s="91"/>
    </row>
    <row r="11" spans="1:5" ht="33" customHeight="1" x14ac:dyDescent="0.25">
      <c r="A11" s="87" t="s">
        <v>39</v>
      </c>
      <c r="B11" s="87"/>
      <c r="C11" s="87"/>
      <c r="D11" s="87"/>
      <c r="E11" s="87"/>
    </row>
    <row r="12" spans="1:5" ht="15.6" customHeight="1" x14ac:dyDescent="0.25">
      <c r="A12" s="82" t="s">
        <v>15</v>
      </c>
      <c r="B12" s="92"/>
      <c r="C12" s="92"/>
      <c r="D12" s="92"/>
      <c r="E12" s="92"/>
    </row>
    <row r="13" spans="1:5" ht="18.75" customHeight="1" x14ac:dyDescent="0.25">
      <c r="A13" s="87" t="s">
        <v>24</v>
      </c>
      <c r="B13" s="87"/>
      <c r="C13" s="87"/>
      <c r="D13" s="87"/>
      <c r="E13" s="87"/>
    </row>
    <row r="14" spans="1:5" ht="17.25" customHeight="1" x14ac:dyDescent="0.25">
      <c r="A14" s="82" t="s">
        <v>2</v>
      </c>
      <c r="B14" s="92"/>
      <c r="C14" s="92"/>
      <c r="D14" s="92"/>
      <c r="E14" s="92"/>
    </row>
    <row r="15" spans="1:5" ht="20.25" customHeight="1" x14ac:dyDescent="0.25">
      <c r="A15" s="87" t="s">
        <v>48</v>
      </c>
      <c r="B15" s="87"/>
      <c r="C15" s="87"/>
      <c r="D15" s="87"/>
      <c r="E15" s="87"/>
    </row>
    <row r="16" spans="1:5" ht="10.5" customHeight="1" x14ac:dyDescent="0.25">
      <c r="A16" s="82" t="s">
        <v>16</v>
      </c>
      <c r="B16" s="92"/>
      <c r="C16" s="92"/>
      <c r="D16" s="92"/>
      <c r="E16" s="92"/>
    </row>
    <row r="17" spans="1:7" ht="30" customHeight="1" x14ac:dyDescent="0.25">
      <c r="A17" s="87" t="s">
        <v>17</v>
      </c>
      <c r="B17" s="87"/>
      <c r="C17" s="87"/>
      <c r="D17" s="87"/>
      <c r="E17" s="87"/>
    </row>
    <row r="18" spans="1:7" ht="57.6" customHeight="1" x14ac:dyDescent="0.25">
      <c r="A18" s="87" t="s">
        <v>27</v>
      </c>
      <c r="B18" s="87"/>
      <c r="C18" s="87"/>
      <c r="D18" s="87"/>
      <c r="E18" s="87"/>
    </row>
    <row r="19" spans="1:7" ht="39.75" customHeight="1" x14ac:dyDescent="0.25">
      <c r="A19" s="89" t="s">
        <v>28</v>
      </c>
      <c r="B19" s="89"/>
      <c r="C19" s="89"/>
      <c r="D19" s="89"/>
      <c r="E19" s="89"/>
    </row>
    <row r="20" spans="1:7" x14ac:dyDescent="0.25">
      <c r="A20" s="89"/>
      <c r="B20" s="89"/>
      <c r="C20" s="89"/>
      <c r="D20" s="89"/>
      <c r="E20" s="89"/>
      <c r="F20" s="2">
        <v>1978.6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7" t="s">
        <v>44</v>
      </c>
      <c r="B22" s="9" t="s">
        <v>41</v>
      </c>
      <c r="C22" s="3" t="s">
        <v>4</v>
      </c>
      <c r="D22" s="3">
        <v>20.079999999999998</v>
      </c>
      <c r="E22" s="8">
        <f>D22*F20*G20</f>
        <v>119190.86399999997</v>
      </c>
    </row>
    <row r="23" spans="1:7" x14ac:dyDescent="0.25">
      <c r="A23" s="7" t="s">
        <v>42</v>
      </c>
      <c r="B23" s="9" t="s">
        <v>25</v>
      </c>
      <c r="C23" s="3" t="s">
        <v>4</v>
      </c>
      <c r="D23" s="3">
        <v>7.13</v>
      </c>
      <c r="E23" s="8">
        <f>D23*F20*G20</f>
        <v>42322.254000000001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/>
      <c r="E24" s="19">
        <v>0</v>
      </c>
    </row>
    <row r="25" spans="1:7" x14ac:dyDescent="0.25">
      <c r="A25" s="7" t="s">
        <v>46</v>
      </c>
      <c r="B25" s="9" t="s">
        <v>65</v>
      </c>
      <c r="C25" s="3" t="s">
        <v>32</v>
      </c>
      <c r="D25" s="3"/>
      <c r="E25" s="8">
        <v>5322.08</v>
      </c>
    </row>
    <row r="26" spans="1:7" x14ac:dyDescent="0.25">
      <c r="A26" s="7" t="s">
        <v>47</v>
      </c>
      <c r="B26" s="9" t="s">
        <v>65</v>
      </c>
      <c r="C26" s="3" t="s">
        <v>32</v>
      </c>
      <c r="D26" s="3"/>
      <c r="E26" s="8">
        <v>1609.19</v>
      </c>
    </row>
    <row r="27" spans="1:7" x14ac:dyDescent="0.25">
      <c r="A27" s="7" t="s">
        <v>45</v>
      </c>
      <c r="B27" s="9" t="s">
        <v>65</v>
      </c>
      <c r="C27" s="3" t="s">
        <v>32</v>
      </c>
      <c r="D27" s="3"/>
      <c r="E27" s="2">
        <v>1197.6099999999999</v>
      </c>
    </row>
    <row r="28" spans="1:7" x14ac:dyDescent="0.25">
      <c r="A28" s="7" t="s">
        <v>30</v>
      </c>
      <c r="B28" s="9" t="s">
        <v>65</v>
      </c>
      <c r="C28" s="3" t="s">
        <v>32</v>
      </c>
      <c r="D28" s="3"/>
      <c r="E28" s="8">
        <f>1035.5+717.89+580</f>
        <v>2333.39</v>
      </c>
    </row>
    <row r="29" spans="1:7" x14ac:dyDescent="0.25">
      <c r="A29" s="7" t="s">
        <v>50</v>
      </c>
      <c r="B29" s="9" t="s">
        <v>65</v>
      </c>
      <c r="C29" s="3" t="s">
        <v>32</v>
      </c>
      <c r="D29" s="3"/>
      <c r="E29" s="8">
        <v>164.11</v>
      </c>
    </row>
    <row r="30" spans="1:7" x14ac:dyDescent="0.25">
      <c r="A30" s="7" t="s">
        <v>70</v>
      </c>
      <c r="B30" s="9" t="s">
        <v>71</v>
      </c>
      <c r="C30" s="3" t="s">
        <v>32</v>
      </c>
      <c r="D30" s="3"/>
      <c r="E30" s="33">
        <v>5290</v>
      </c>
    </row>
    <row r="31" spans="1:7" x14ac:dyDescent="0.25">
      <c r="A31" s="29"/>
      <c r="B31" s="9"/>
      <c r="C31" s="3"/>
      <c r="D31" s="3"/>
      <c r="E31" s="8"/>
    </row>
    <row r="32" spans="1:7" s="14" customFormat="1" ht="14.25" x14ac:dyDescent="0.2">
      <c r="A32" s="10" t="s">
        <v>29</v>
      </c>
      <c r="B32" s="11"/>
      <c r="C32" s="12"/>
      <c r="D32" s="12"/>
      <c r="E32" s="13">
        <f>SUM(E22:E31)</f>
        <v>177429.49799999993</v>
      </c>
    </row>
    <row r="34" spans="1:5" ht="35.25" customHeight="1" x14ac:dyDescent="0.25">
      <c r="A34" s="97" t="s">
        <v>72</v>
      </c>
      <c r="B34" s="97"/>
      <c r="C34" s="97"/>
      <c r="D34" s="97"/>
      <c r="E34" s="97"/>
    </row>
    <row r="35" spans="1:5" ht="28.5" customHeight="1" x14ac:dyDescent="0.25">
      <c r="A35" s="87" t="s">
        <v>21</v>
      </c>
      <c r="B35" s="87"/>
      <c r="C35" s="87"/>
      <c r="D35" s="87"/>
      <c r="E35" s="87"/>
    </row>
    <row r="36" spans="1:5" ht="15" customHeight="1" x14ac:dyDescent="0.25">
      <c r="A36" s="87" t="s">
        <v>20</v>
      </c>
      <c r="B36" s="87"/>
      <c r="C36" s="87"/>
      <c r="D36" s="87"/>
      <c r="E36" s="87"/>
    </row>
    <row r="37" spans="1:5" ht="31.5" customHeight="1" x14ac:dyDescent="0.25">
      <c r="A37" s="87" t="s">
        <v>33</v>
      </c>
      <c r="B37" s="87"/>
      <c r="C37" s="87"/>
      <c r="D37" s="87"/>
      <c r="E37" s="87"/>
    </row>
    <row r="38" spans="1:5" x14ac:dyDescent="0.25">
      <c r="A38" s="98" t="s">
        <v>5</v>
      </c>
      <c r="B38" s="98"/>
      <c r="C38" s="98"/>
      <c r="D38" s="98"/>
      <c r="E38" s="98"/>
    </row>
    <row r="39" spans="1:5" x14ac:dyDescent="0.25">
      <c r="A39" s="87" t="s">
        <v>18</v>
      </c>
      <c r="B39" s="87"/>
      <c r="C39" s="87"/>
      <c r="D39" s="87"/>
      <c r="E39" s="87"/>
    </row>
    <row r="40" spans="1:5" x14ac:dyDescent="0.25">
      <c r="A40" s="93" t="s">
        <v>49</v>
      </c>
      <c r="B40" s="93"/>
      <c r="C40" s="93"/>
      <c r="D40" s="93"/>
      <c r="E40" s="5"/>
    </row>
    <row r="41" spans="1:5" x14ac:dyDescent="0.25">
      <c r="B41" s="94" t="s">
        <v>19</v>
      </c>
      <c r="C41" s="94"/>
      <c r="D41" s="94"/>
      <c r="E41" s="6" t="s">
        <v>6</v>
      </c>
    </row>
    <row r="42" spans="1:5" x14ac:dyDescent="0.25">
      <c r="A42" s="35"/>
      <c r="B42" s="35"/>
      <c r="C42" s="35"/>
      <c r="D42" s="35"/>
      <c r="E42" s="35"/>
    </row>
    <row r="43" spans="1:5" x14ac:dyDescent="0.25">
      <c r="A43" s="95" t="s">
        <v>40</v>
      </c>
      <c r="B43" s="95"/>
      <c r="C43" s="95"/>
      <c r="D43" s="95"/>
      <c r="E43" s="5"/>
    </row>
    <row r="44" spans="1:5" x14ac:dyDescent="0.25">
      <c r="B44" s="96" t="s">
        <v>19</v>
      </c>
      <c r="C44" s="96"/>
      <c r="D44" s="96"/>
      <c r="E44" s="6" t="s">
        <v>6</v>
      </c>
    </row>
    <row r="46" spans="1:5" x14ac:dyDescent="0.25">
      <c r="A46" s="25" t="s">
        <v>51</v>
      </c>
    </row>
    <row r="47" spans="1:5" x14ac:dyDescent="0.25">
      <c r="A47" s="14" t="s">
        <v>34</v>
      </c>
    </row>
    <row r="48" spans="1:5" x14ac:dyDescent="0.25">
      <c r="A48" s="2" t="s">
        <v>37</v>
      </c>
      <c r="B48" s="15">
        <f>'2кв'!B51</f>
        <v>-60166.829999999929</v>
      </c>
    </row>
    <row r="49" spans="1:2" x14ac:dyDescent="0.25">
      <c r="A49" s="34" t="s">
        <v>69</v>
      </c>
      <c r="B49" s="16"/>
    </row>
    <row r="50" spans="1:2" x14ac:dyDescent="0.25">
      <c r="A50" s="2" t="s">
        <v>43</v>
      </c>
      <c r="B50" s="16">
        <f>184354.83-19</f>
        <v>184335.83</v>
      </c>
    </row>
    <row r="51" spans="1:2" ht="30" x14ac:dyDescent="0.25">
      <c r="A51" s="34" t="s">
        <v>36</v>
      </c>
      <c r="B51" s="16">
        <f>E32</f>
        <v>177429.49799999993</v>
      </c>
    </row>
    <row r="52" spans="1:2" x14ac:dyDescent="0.25">
      <c r="A52" s="17" t="s">
        <v>35</v>
      </c>
      <c r="B52" s="18">
        <f>B48+B50-B51</f>
        <v>-53260.497999999876</v>
      </c>
    </row>
  </sheetData>
  <mergeCells count="28">
    <mergeCell ref="A40:D40"/>
    <mergeCell ref="B41:D41"/>
    <mergeCell ref="A43:D43"/>
    <mergeCell ref="B44:D44"/>
    <mergeCell ref="A34:E34"/>
    <mergeCell ref="A35:E35"/>
    <mergeCell ref="A36:E36"/>
    <mergeCell ref="A37:E37"/>
    <mergeCell ref="A38:E38"/>
    <mergeCell ref="A39:E39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40" zoomScaleSheetLayoutView="100" workbookViewId="0">
      <selection activeCell="A33" sqref="A33:E33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4.42578125" style="2" customWidth="1"/>
    <col min="4" max="4" width="13.140625" style="2" bestFit="1" customWidth="1"/>
    <col min="5" max="5" width="14.140625" style="2" customWidth="1"/>
    <col min="6" max="6" width="12.140625" style="2" bestFit="1" customWidth="1"/>
    <col min="7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33.7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73</v>
      </c>
      <c r="B3" s="86"/>
      <c r="C3" s="86"/>
      <c r="D3" s="86"/>
      <c r="E3" s="86"/>
    </row>
    <row r="4" spans="1:5" s="1" customFormat="1" ht="15.75" customHeight="1" x14ac:dyDescent="0.25">
      <c r="A4" s="20" t="s">
        <v>13</v>
      </c>
      <c r="B4" s="4"/>
      <c r="C4" s="4"/>
      <c r="D4" s="2"/>
      <c r="E4" s="41">
        <v>46022</v>
      </c>
    </row>
    <row r="5" spans="1:5" x14ac:dyDescent="0.25">
      <c r="A5" s="40"/>
      <c r="B5" s="4"/>
      <c r="C5" s="4"/>
      <c r="D5" s="4"/>
      <c r="E5" s="4"/>
    </row>
    <row r="6" spans="1:5" x14ac:dyDescent="0.25">
      <c r="A6" s="87" t="s">
        <v>0</v>
      </c>
      <c r="B6" s="87"/>
      <c r="C6" s="87"/>
      <c r="D6" s="87"/>
      <c r="E6" s="87"/>
    </row>
    <row r="7" spans="1:5" x14ac:dyDescent="0.25">
      <c r="A7" s="88" t="s">
        <v>26</v>
      </c>
      <c r="B7" s="88"/>
      <c r="C7" s="88"/>
      <c r="D7" s="88"/>
      <c r="E7" s="88"/>
    </row>
    <row r="8" spans="1:5" x14ac:dyDescent="0.25">
      <c r="A8" s="82" t="s">
        <v>1</v>
      </c>
      <c r="B8" s="82"/>
      <c r="C8" s="82"/>
      <c r="D8" s="82"/>
      <c r="E8" s="82"/>
    </row>
    <row r="9" spans="1:5" ht="15" customHeight="1" x14ac:dyDescent="0.25">
      <c r="A9" s="87" t="s">
        <v>38</v>
      </c>
      <c r="B9" s="87"/>
      <c r="C9" s="87"/>
      <c r="D9" s="87"/>
      <c r="E9" s="87"/>
    </row>
    <row r="10" spans="1:5" ht="25.5" customHeight="1" x14ac:dyDescent="0.25">
      <c r="A10" s="90" t="s">
        <v>14</v>
      </c>
      <c r="B10" s="91"/>
      <c r="C10" s="91"/>
      <c r="D10" s="91"/>
      <c r="E10" s="91"/>
    </row>
    <row r="11" spans="1:5" ht="33" customHeight="1" x14ac:dyDescent="0.25">
      <c r="A11" s="87" t="s">
        <v>39</v>
      </c>
      <c r="B11" s="87"/>
      <c r="C11" s="87"/>
      <c r="D11" s="87"/>
      <c r="E11" s="87"/>
    </row>
    <row r="12" spans="1:5" ht="15.6" customHeight="1" x14ac:dyDescent="0.25">
      <c r="A12" s="82" t="s">
        <v>15</v>
      </c>
      <c r="B12" s="92"/>
      <c r="C12" s="92"/>
      <c r="D12" s="92"/>
      <c r="E12" s="92"/>
    </row>
    <row r="13" spans="1:5" ht="18.75" customHeight="1" x14ac:dyDescent="0.25">
      <c r="A13" s="87" t="s">
        <v>24</v>
      </c>
      <c r="B13" s="87"/>
      <c r="C13" s="87"/>
      <c r="D13" s="87"/>
      <c r="E13" s="87"/>
    </row>
    <row r="14" spans="1:5" ht="17.25" customHeight="1" x14ac:dyDescent="0.25">
      <c r="A14" s="82" t="s">
        <v>2</v>
      </c>
      <c r="B14" s="92"/>
      <c r="C14" s="92"/>
      <c r="D14" s="92"/>
      <c r="E14" s="92"/>
    </row>
    <row r="15" spans="1:5" ht="20.25" customHeight="1" x14ac:dyDescent="0.25">
      <c r="A15" s="87" t="s">
        <v>48</v>
      </c>
      <c r="B15" s="87"/>
      <c r="C15" s="87"/>
      <c r="D15" s="87"/>
      <c r="E15" s="87"/>
    </row>
    <row r="16" spans="1:5" ht="10.5" customHeight="1" x14ac:dyDescent="0.25">
      <c r="A16" s="82" t="s">
        <v>16</v>
      </c>
      <c r="B16" s="92"/>
      <c r="C16" s="92"/>
      <c r="D16" s="92"/>
      <c r="E16" s="92"/>
    </row>
    <row r="17" spans="1:7" ht="30" customHeight="1" x14ac:dyDescent="0.25">
      <c r="A17" s="87" t="s">
        <v>17</v>
      </c>
      <c r="B17" s="87"/>
      <c r="C17" s="87"/>
      <c r="D17" s="87"/>
      <c r="E17" s="87"/>
    </row>
    <row r="18" spans="1:7" ht="57.6" customHeight="1" x14ac:dyDescent="0.25">
      <c r="A18" s="87" t="s">
        <v>27</v>
      </c>
      <c r="B18" s="87"/>
      <c r="C18" s="87"/>
      <c r="D18" s="87"/>
      <c r="E18" s="87"/>
    </row>
    <row r="19" spans="1:7" ht="39.75" customHeight="1" x14ac:dyDescent="0.25">
      <c r="A19" s="89" t="s">
        <v>28</v>
      </c>
      <c r="B19" s="89"/>
      <c r="C19" s="89"/>
      <c r="D19" s="89"/>
      <c r="E19" s="89"/>
    </row>
    <row r="20" spans="1:7" x14ac:dyDescent="0.25">
      <c r="A20" s="89"/>
      <c r="B20" s="89"/>
      <c r="C20" s="89"/>
      <c r="D20" s="89"/>
      <c r="E20" s="89"/>
      <c r="F20" s="2">
        <v>1978.6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7" t="s">
        <v>44</v>
      </c>
      <c r="B22" s="9" t="s">
        <v>41</v>
      </c>
      <c r="C22" s="3" t="s">
        <v>4</v>
      </c>
      <c r="D22" s="3">
        <v>20.079999999999998</v>
      </c>
      <c r="E22" s="8">
        <f>D22*F20*G20</f>
        <v>119190.86399999997</v>
      </c>
    </row>
    <row r="23" spans="1:7" x14ac:dyDescent="0.25">
      <c r="A23" s="7" t="s">
        <v>42</v>
      </c>
      <c r="B23" s="9" t="s">
        <v>25</v>
      </c>
      <c r="C23" s="3" t="s">
        <v>4</v>
      </c>
      <c r="D23" s="3">
        <v>7.13</v>
      </c>
      <c r="E23" s="8">
        <f>D23*F20*G20</f>
        <v>42322.254000000001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/>
      <c r="E24" s="19">
        <v>0</v>
      </c>
    </row>
    <row r="25" spans="1:7" x14ac:dyDescent="0.25">
      <c r="A25" s="7" t="s">
        <v>46</v>
      </c>
      <c r="B25" s="9" t="s">
        <v>74</v>
      </c>
      <c r="C25" s="3" t="s">
        <v>32</v>
      </c>
      <c r="D25" s="3"/>
      <c r="E25" s="8">
        <f>1924+1918.08+2077.92</f>
        <v>5920</v>
      </c>
    </row>
    <row r="26" spans="1:7" x14ac:dyDescent="0.25">
      <c r="A26" s="7" t="s">
        <v>47</v>
      </c>
      <c r="B26" s="9" t="s">
        <v>74</v>
      </c>
      <c r="C26" s="3" t="s">
        <v>32</v>
      </c>
      <c r="D26" s="3"/>
      <c r="E26" s="8">
        <f>2422.32+783.37+3756.97</f>
        <v>6962.66</v>
      </c>
    </row>
    <row r="27" spans="1:7" x14ac:dyDescent="0.25">
      <c r="A27" s="7" t="s">
        <v>45</v>
      </c>
      <c r="B27" s="9" t="s">
        <v>74</v>
      </c>
      <c r="C27" s="3" t="s">
        <v>32</v>
      </c>
      <c r="D27" s="3"/>
      <c r="E27" s="77">
        <f>2796.06+583.01+1802.77</f>
        <v>5181.84</v>
      </c>
    </row>
    <row r="28" spans="1:7" x14ac:dyDescent="0.25">
      <c r="A28" s="7" t="s">
        <v>30</v>
      </c>
      <c r="B28" s="9" t="s">
        <v>74</v>
      </c>
      <c r="C28" s="3" t="s">
        <v>32</v>
      </c>
      <c r="D28" s="3"/>
      <c r="E28" s="8">
        <v>4476.21</v>
      </c>
      <c r="F28" s="78"/>
    </row>
    <row r="29" spans="1:7" x14ac:dyDescent="0.25">
      <c r="A29" s="7" t="s">
        <v>50</v>
      </c>
      <c r="B29" s="9" t="s">
        <v>74</v>
      </c>
      <c r="C29" s="3" t="s">
        <v>32</v>
      </c>
      <c r="D29" s="3"/>
      <c r="E29" s="8">
        <v>0</v>
      </c>
    </row>
    <row r="30" spans="1:7" ht="30" x14ac:dyDescent="0.25">
      <c r="A30" s="76" t="s">
        <v>95</v>
      </c>
      <c r="B30" s="9" t="s">
        <v>96</v>
      </c>
      <c r="C30" s="3" t="s">
        <v>97</v>
      </c>
      <c r="D30" s="3">
        <v>3</v>
      </c>
      <c r="E30" s="33">
        <f>D30*333.76</f>
        <v>1001.28</v>
      </c>
    </row>
    <row r="31" spans="1:7" s="14" customFormat="1" ht="14.25" x14ac:dyDescent="0.2">
      <c r="A31" s="10" t="s">
        <v>29</v>
      </c>
      <c r="B31" s="11"/>
      <c r="C31" s="12"/>
      <c r="D31" s="12"/>
      <c r="E31" s="13">
        <f>SUM(E22:E30)</f>
        <v>185055.10799999995</v>
      </c>
    </row>
    <row r="33" spans="1:5" ht="35.25" customHeight="1" x14ac:dyDescent="0.25">
      <c r="A33" s="97" t="s">
        <v>98</v>
      </c>
      <c r="B33" s="97"/>
      <c r="C33" s="97"/>
      <c r="D33" s="97"/>
      <c r="E33" s="97"/>
    </row>
    <row r="34" spans="1:5" ht="28.5" customHeight="1" x14ac:dyDescent="0.25">
      <c r="A34" s="87" t="s">
        <v>21</v>
      </c>
      <c r="B34" s="87"/>
      <c r="C34" s="87"/>
      <c r="D34" s="87"/>
      <c r="E34" s="87"/>
    </row>
    <row r="35" spans="1:5" ht="15" customHeight="1" x14ac:dyDescent="0.25">
      <c r="A35" s="87" t="s">
        <v>20</v>
      </c>
      <c r="B35" s="87"/>
      <c r="C35" s="87"/>
      <c r="D35" s="87"/>
      <c r="E35" s="87"/>
    </row>
    <row r="36" spans="1:5" ht="31.5" customHeight="1" x14ac:dyDescent="0.25">
      <c r="A36" s="87" t="s">
        <v>33</v>
      </c>
      <c r="B36" s="87"/>
      <c r="C36" s="87"/>
      <c r="D36" s="87"/>
      <c r="E36" s="87"/>
    </row>
    <row r="37" spans="1:5" x14ac:dyDescent="0.25">
      <c r="A37" s="98" t="s">
        <v>5</v>
      </c>
      <c r="B37" s="98"/>
      <c r="C37" s="98"/>
      <c r="D37" s="98"/>
      <c r="E37" s="98"/>
    </row>
    <row r="38" spans="1:5" x14ac:dyDescent="0.25">
      <c r="A38" s="87" t="s">
        <v>18</v>
      </c>
      <c r="B38" s="87"/>
      <c r="C38" s="87"/>
      <c r="D38" s="87"/>
      <c r="E38" s="87"/>
    </row>
    <row r="39" spans="1:5" x14ac:dyDescent="0.25">
      <c r="A39" s="93" t="s">
        <v>49</v>
      </c>
      <c r="B39" s="93"/>
      <c r="C39" s="93"/>
      <c r="D39" s="93"/>
      <c r="E39" s="5"/>
    </row>
    <row r="40" spans="1:5" x14ac:dyDescent="0.25">
      <c r="B40" s="94" t="s">
        <v>19</v>
      </c>
      <c r="C40" s="94"/>
      <c r="D40" s="94"/>
      <c r="E40" s="6" t="s">
        <v>6</v>
      </c>
    </row>
    <row r="41" spans="1:5" x14ac:dyDescent="0.25">
      <c r="A41" s="39"/>
      <c r="B41" s="39"/>
      <c r="C41" s="39"/>
      <c r="D41" s="39"/>
      <c r="E41" s="39"/>
    </row>
    <row r="42" spans="1:5" x14ac:dyDescent="0.25">
      <c r="A42" s="95" t="s">
        <v>40</v>
      </c>
      <c r="B42" s="95"/>
      <c r="C42" s="95"/>
      <c r="D42" s="95"/>
      <c r="E42" s="5"/>
    </row>
    <row r="43" spans="1:5" x14ac:dyDescent="0.25">
      <c r="B43" s="96" t="s">
        <v>19</v>
      </c>
      <c r="C43" s="96"/>
      <c r="D43" s="96"/>
      <c r="E43" s="6" t="s">
        <v>6</v>
      </c>
    </row>
    <row r="45" spans="1:5" x14ac:dyDescent="0.25">
      <c r="A45" s="25" t="s">
        <v>51</v>
      </c>
    </row>
    <row r="46" spans="1:5" x14ac:dyDescent="0.25">
      <c r="A46" s="14" t="s">
        <v>34</v>
      </c>
    </row>
    <row r="47" spans="1:5" x14ac:dyDescent="0.25">
      <c r="A47" s="2" t="s">
        <v>37</v>
      </c>
      <c r="B47" s="15">
        <f>'3кв'!B52</f>
        <v>-53260.497999999876</v>
      </c>
    </row>
    <row r="48" spans="1:5" x14ac:dyDescent="0.25">
      <c r="A48" s="38" t="s">
        <v>99</v>
      </c>
      <c r="B48" s="16"/>
    </row>
    <row r="49" spans="1:2" x14ac:dyDescent="0.25">
      <c r="A49" s="2" t="s">
        <v>43</v>
      </c>
      <c r="B49" s="16">
        <f>190637.47-15.06</f>
        <v>190622.41</v>
      </c>
    </row>
    <row r="50" spans="1:2" ht="27" customHeight="1" x14ac:dyDescent="0.25">
      <c r="A50" s="75" t="s">
        <v>68</v>
      </c>
      <c r="B50" s="81">
        <v>1000</v>
      </c>
    </row>
    <row r="51" spans="1:2" ht="30" x14ac:dyDescent="0.25">
      <c r="A51" s="38" t="s">
        <v>36</v>
      </c>
      <c r="B51" s="16">
        <f>E31</f>
        <v>185055.10799999995</v>
      </c>
    </row>
    <row r="52" spans="1:2" x14ac:dyDescent="0.25">
      <c r="A52" s="17" t="s">
        <v>35</v>
      </c>
      <c r="B52" s="18">
        <f>B47+B49+B50-B51</f>
        <v>-46693.195999999822</v>
      </c>
    </row>
  </sheetData>
  <mergeCells count="28">
    <mergeCell ref="A39:D39"/>
    <mergeCell ref="B40:D40"/>
    <mergeCell ref="A42:D42"/>
    <mergeCell ref="B43:D43"/>
    <mergeCell ref="A33:E33"/>
    <mergeCell ref="A34:E34"/>
    <mergeCell ref="A35:E35"/>
    <mergeCell ref="A36:E36"/>
    <mergeCell ref="A37:E37"/>
    <mergeCell ref="A38:E38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19" zoomScaleSheetLayoutView="100" workbookViewId="0">
      <selection activeCell="C36" sqref="C36"/>
    </sheetView>
  </sheetViews>
  <sheetFormatPr defaultRowHeight="15.75" x14ac:dyDescent="0.25"/>
  <cols>
    <col min="1" max="1" width="10.5703125" style="43" customWidth="1"/>
    <col min="2" max="2" width="65.42578125" style="43" customWidth="1"/>
    <col min="3" max="3" width="16.140625" style="43" customWidth="1"/>
    <col min="4" max="4" width="11.85546875" style="43" customWidth="1"/>
    <col min="5" max="5" width="14.7109375" style="43" customWidth="1"/>
    <col min="6" max="6" width="12.42578125" style="43" customWidth="1"/>
    <col min="7" max="7" width="12" style="43" customWidth="1"/>
    <col min="8" max="8" width="13.5703125" style="43" customWidth="1"/>
    <col min="9" max="16384" width="9.140625" style="43"/>
  </cols>
  <sheetData>
    <row r="1" spans="1:4" x14ac:dyDescent="0.25">
      <c r="A1" s="100" t="s">
        <v>75</v>
      </c>
      <c r="B1" s="100"/>
      <c r="C1" s="100"/>
      <c r="D1" s="42"/>
    </row>
    <row r="2" spans="1:4" x14ac:dyDescent="0.25">
      <c r="A2" s="101" t="s">
        <v>76</v>
      </c>
      <c r="B2" s="101"/>
      <c r="C2" s="101"/>
      <c r="D2" s="44"/>
    </row>
    <row r="3" spans="1:4" x14ac:dyDescent="0.25">
      <c r="A3" s="101" t="s">
        <v>93</v>
      </c>
      <c r="B3" s="101"/>
      <c r="C3" s="101"/>
      <c r="D3" s="44"/>
    </row>
    <row r="4" spans="1:4" x14ac:dyDescent="0.25">
      <c r="A4" s="100" t="s">
        <v>77</v>
      </c>
      <c r="B4" s="100"/>
      <c r="C4" s="100"/>
      <c r="D4" s="42"/>
    </row>
    <row r="5" spans="1:4" x14ac:dyDescent="0.25">
      <c r="A5" s="102"/>
      <c r="B5" s="102"/>
      <c r="C5" s="102"/>
      <c r="D5" s="1"/>
    </row>
    <row r="6" spans="1:4" x14ac:dyDescent="0.25">
      <c r="A6" s="44"/>
      <c r="B6" s="45" t="s">
        <v>78</v>
      </c>
      <c r="C6" s="46">
        <f>'1кв'!B49</f>
        <v>-43033.68</v>
      </c>
      <c r="D6" s="47"/>
    </row>
    <row r="7" spans="1:4" x14ac:dyDescent="0.25">
      <c r="A7" s="48" t="s">
        <v>79</v>
      </c>
      <c r="B7" s="45" t="s">
        <v>101</v>
      </c>
      <c r="C7" s="46"/>
      <c r="D7" s="47"/>
    </row>
    <row r="8" spans="1:4" x14ac:dyDescent="0.25">
      <c r="A8" s="44"/>
      <c r="B8" s="49" t="s">
        <v>80</v>
      </c>
      <c r="C8" s="46"/>
      <c r="D8" s="47"/>
    </row>
    <row r="9" spans="1:4" x14ac:dyDescent="0.25">
      <c r="A9" s="44"/>
      <c r="B9" s="50" t="s">
        <v>102</v>
      </c>
      <c r="C9" s="46"/>
      <c r="D9" s="47"/>
    </row>
    <row r="10" spans="1:4" x14ac:dyDescent="0.25">
      <c r="A10" s="44"/>
      <c r="B10" s="50" t="s">
        <v>103</v>
      </c>
      <c r="C10" s="46"/>
      <c r="D10" s="47"/>
    </row>
    <row r="11" spans="1:4" x14ac:dyDescent="0.25">
      <c r="A11" s="44"/>
      <c r="B11" s="50" t="s">
        <v>104</v>
      </c>
      <c r="C11" s="46"/>
      <c r="D11" s="47"/>
    </row>
    <row r="12" spans="1:4" x14ac:dyDescent="0.25">
      <c r="B12" s="51" t="s">
        <v>81</v>
      </c>
      <c r="C12" s="52">
        <f>'1кв'!B51+'2кв'!B48+'3кв'!B50+'4кв'!B49</f>
        <v>721183.54</v>
      </c>
      <c r="D12" s="53"/>
    </row>
    <row r="13" spans="1:4" x14ac:dyDescent="0.25">
      <c r="B13" s="75" t="s">
        <v>68</v>
      </c>
      <c r="C13" s="52">
        <v>1500</v>
      </c>
      <c r="D13" s="53"/>
    </row>
    <row r="14" spans="1:4" x14ac:dyDescent="0.25">
      <c r="A14" s="54"/>
      <c r="B14" s="51" t="s">
        <v>82</v>
      </c>
      <c r="C14" s="55">
        <f>SUM(C12:C13)</f>
        <v>722683.54</v>
      </c>
      <c r="D14" s="47"/>
    </row>
    <row r="15" spans="1:4" x14ac:dyDescent="0.25">
      <c r="A15" s="1"/>
      <c r="B15" s="99"/>
      <c r="C15" s="99"/>
      <c r="D15" s="56"/>
    </row>
    <row r="16" spans="1:4" x14ac:dyDescent="0.25">
      <c r="A16" s="57" t="s">
        <v>83</v>
      </c>
      <c r="B16" s="58" t="s">
        <v>84</v>
      </c>
      <c r="C16" s="52">
        <f>'1кв'!E22+'2кв'!E22+'3кв'!E22+'4кв'!E22</f>
        <v>465010.57199999993</v>
      </c>
      <c r="D16" s="56"/>
    </row>
    <row r="17" spans="1:5" x14ac:dyDescent="0.25">
      <c r="A17" s="57"/>
      <c r="B17" s="80" t="s">
        <v>42</v>
      </c>
      <c r="C17" s="52">
        <f>'1кв'!E23+'2кв'!E23+'3кв'!E23+'4кв'!E23</f>
        <v>161928.62400000001</v>
      </c>
      <c r="D17" s="56"/>
    </row>
    <row r="18" spans="1:5" x14ac:dyDescent="0.25">
      <c r="A18" s="57"/>
      <c r="B18" s="59" t="s">
        <v>85</v>
      </c>
      <c r="C18" s="52">
        <f>'1кв'!E24+'2кв'!E24+'3кв'!E24+'4кв'!E24</f>
        <v>0</v>
      </c>
      <c r="D18" s="56"/>
    </row>
    <row r="19" spans="1:5" x14ac:dyDescent="0.25">
      <c r="A19" s="57"/>
      <c r="B19" s="50" t="s">
        <v>46</v>
      </c>
      <c r="C19" s="52">
        <f>'1кв'!E25+'2кв'!E25+'3кв'!E25+'4кв'!E25</f>
        <v>22604.199999999997</v>
      </c>
      <c r="D19" s="56"/>
    </row>
    <row r="20" spans="1:5" x14ac:dyDescent="0.25">
      <c r="A20" s="57"/>
      <c r="B20" s="50" t="s">
        <v>47</v>
      </c>
      <c r="C20" s="52">
        <f>'1кв'!E26+'2кв'!E26+'3кв'!E26+'4кв'!E26</f>
        <v>16173.95</v>
      </c>
      <c r="D20" s="56"/>
    </row>
    <row r="21" spans="1:5" x14ac:dyDescent="0.25">
      <c r="A21" s="57"/>
      <c r="B21" s="50" t="s">
        <v>45</v>
      </c>
      <c r="C21" s="52">
        <f>'1кв'!E27+'2кв'!E27+'3кв'!E27+'4кв'!E27</f>
        <v>12207.099999999999</v>
      </c>
      <c r="D21" s="56"/>
    </row>
    <row r="22" spans="1:5" x14ac:dyDescent="0.25">
      <c r="A22" s="1"/>
      <c r="B22" s="50" t="s">
        <v>30</v>
      </c>
      <c r="C22" s="52">
        <f>'1кв'!E28+'2кв'!E28+'3кв'!E28+'4кв'!E28</f>
        <v>38624.79</v>
      </c>
      <c r="D22" s="56"/>
      <c r="E22" s="60"/>
    </row>
    <row r="23" spans="1:5" x14ac:dyDescent="0.25">
      <c r="A23" s="1"/>
      <c r="B23" s="61" t="s">
        <v>50</v>
      </c>
      <c r="C23" s="52">
        <f>'1кв'!E29+'2кв'!E29+'3кв'!E29+'4кв'!E29</f>
        <v>164.11</v>
      </c>
      <c r="D23" s="56"/>
      <c r="E23" s="60"/>
    </row>
    <row r="24" spans="1:5" x14ac:dyDescent="0.25">
      <c r="A24" s="1"/>
      <c r="B24" s="61" t="s">
        <v>58</v>
      </c>
      <c r="C24" s="79">
        <f>'1кв'!E30</f>
        <v>-1000.45</v>
      </c>
      <c r="D24" s="56"/>
      <c r="E24" s="60"/>
    </row>
    <row r="25" spans="1:5" x14ac:dyDescent="0.25">
      <c r="A25" s="57"/>
      <c r="B25" s="62" t="s">
        <v>100</v>
      </c>
      <c r="C25" s="63">
        <f>'1кв'!E31+'4кв'!E30</f>
        <v>5340.16</v>
      </c>
      <c r="D25" s="56"/>
    </row>
    <row r="26" spans="1:5" x14ac:dyDescent="0.25">
      <c r="A26" s="57"/>
      <c r="B26" s="49" t="s">
        <v>86</v>
      </c>
      <c r="C26" s="63">
        <f>'3кв'!E30</f>
        <v>5290</v>
      </c>
      <c r="D26" s="56"/>
    </row>
    <row r="27" spans="1:5" x14ac:dyDescent="0.25">
      <c r="A27" s="57"/>
      <c r="B27" s="49" t="s">
        <v>80</v>
      </c>
      <c r="D27" s="56"/>
    </row>
    <row r="28" spans="1:5" x14ac:dyDescent="0.25">
      <c r="A28" s="57"/>
      <c r="B28" s="64" t="s">
        <v>70</v>
      </c>
      <c r="C28" s="65">
        <f>'3кв'!E30</f>
        <v>5290</v>
      </c>
      <c r="D28" s="56"/>
    </row>
    <row r="29" spans="1:5" x14ac:dyDescent="0.25">
      <c r="A29" s="57"/>
      <c r="B29" s="64"/>
      <c r="C29" s="65"/>
      <c r="D29" s="56"/>
    </row>
    <row r="30" spans="1:5" x14ac:dyDescent="0.25">
      <c r="A30" s="57"/>
      <c r="B30" s="64"/>
      <c r="C30" s="65"/>
      <c r="D30" s="56"/>
    </row>
    <row r="31" spans="1:5" x14ac:dyDescent="0.25">
      <c r="A31" s="1"/>
      <c r="B31" s="66" t="s">
        <v>87</v>
      </c>
      <c r="C31" s="67">
        <f>SUM(C16:C26)</f>
        <v>726343.05599999998</v>
      </c>
      <c r="D31" s="56"/>
      <c r="E31" s="60"/>
    </row>
    <row r="32" spans="1:5" x14ac:dyDescent="0.25">
      <c r="A32" s="1"/>
      <c r="B32" s="68" t="s">
        <v>94</v>
      </c>
      <c r="C32" s="69">
        <f>C6+C14-C31</f>
        <v>-46693.195999999996</v>
      </c>
      <c r="D32" s="56"/>
    </row>
    <row r="33" spans="1:4" x14ac:dyDescent="0.25">
      <c r="A33" s="1"/>
      <c r="B33" s="48"/>
      <c r="C33" s="48"/>
      <c r="D33" s="56"/>
    </row>
    <row r="34" spans="1:4" x14ac:dyDescent="0.25">
      <c r="A34" s="1"/>
      <c r="B34" s="70" t="s">
        <v>88</v>
      </c>
      <c r="C34" s="70"/>
      <c r="D34" s="56"/>
    </row>
    <row r="35" spans="1:4" x14ac:dyDescent="0.25">
      <c r="A35" s="1"/>
      <c r="B35" s="70" t="s">
        <v>89</v>
      </c>
      <c r="C35" s="71">
        <v>58356.4</v>
      </c>
      <c r="D35" s="56"/>
    </row>
    <row r="36" spans="1:4" x14ac:dyDescent="0.25">
      <c r="A36" s="1"/>
      <c r="B36" s="72" t="s">
        <v>105</v>
      </c>
      <c r="C36" s="73">
        <v>65126.69</v>
      </c>
      <c r="D36" s="56"/>
    </row>
    <row r="37" spans="1:4" x14ac:dyDescent="0.25">
      <c r="A37" s="1"/>
      <c r="B37" s="70" t="s">
        <v>90</v>
      </c>
      <c r="C37" s="74">
        <f>C36-C35</f>
        <v>6770.2900000000009</v>
      </c>
      <c r="D37" s="56"/>
    </row>
    <row r="38" spans="1:4" x14ac:dyDescent="0.25">
      <c r="A38" s="1"/>
      <c r="B38" s="48"/>
      <c r="C38" s="48"/>
      <c r="D38" s="56"/>
    </row>
    <row r="39" spans="1:4" x14ac:dyDescent="0.25">
      <c r="A39" s="1" t="s">
        <v>91</v>
      </c>
      <c r="B39" s="48" t="s">
        <v>106</v>
      </c>
      <c r="C39" s="48"/>
      <c r="D39" s="56"/>
    </row>
    <row r="40" spans="1:4" x14ac:dyDescent="0.25">
      <c r="A40" s="1"/>
      <c r="B40" s="48" t="s">
        <v>107</v>
      </c>
      <c r="C40" s="48"/>
      <c r="D40" s="56"/>
    </row>
    <row r="41" spans="1:4" x14ac:dyDescent="0.25">
      <c r="A41" s="1"/>
      <c r="B41" s="48" t="s">
        <v>108</v>
      </c>
      <c r="C41" s="48"/>
      <c r="D41" s="56"/>
    </row>
    <row r="42" spans="1:4" x14ac:dyDescent="0.25">
      <c r="A42" s="1"/>
      <c r="B42" s="72"/>
      <c r="C42" s="48"/>
      <c r="D42" s="56"/>
    </row>
    <row r="43" spans="1:4" x14ac:dyDescent="0.25">
      <c r="A43" s="1"/>
      <c r="B43" s="48"/>
      <c r="C43" s="48"/>
      <c r="D43" s="56"/>
    </row>
    <row r="44" spans="1:4" x14ac:dyDescent="0.25">
      <c r="A44" s="1"/>
      <c r="B44" s="48"/>
      <c r="C44" s="48"/>
      <c r="D44" s="56"/>
    </row>
    <row r="45" spans="1:4" x14ac:dyDescent="0.25">
      <c r="A45" s="1"/>
      <c r="B45" s="48" t="s">
        <v>92</v>
      </c>
      <c r="C45" s="48"/>
      <c r="D45" s="56"/>
    </row>
    <row r="46" spans="1:4" x14ac:dyDescent="0.25">
      <c r="A46" s="1"/>
      <c r="B46" s="48"/>
      <c r="C46" s="48"/>
      <c r="D46" s="56"/>
    </row>
    <row r="47" spans="1:4" x14ac:dyDescent="0.25">
      <c r="A47" s="1"/>
      <c r="B47" s="48"/>
      <c r="C47" s="48"/>
      <c r="D47" s="56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2026-02-25T09:54:53Z</dcterms:modified>
</cp:coreProperties>
</file>