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38640" windowHeight="21120" activeTab="3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'1кв'!$A$1:$E$54</definedName>
    <definedName name="_xlnm.Print_Area" localSheetId="1">'2кв'!$A$1:$E$54</definedName>
    <definedName name="_xlnm.Print_Area" localSheetId="2">'3кв'!$A$1:$E$54</definedName>
    <definedName name="_xlnm.Print_Area" localSheetId="3">'4кв'!$A$1:$E$53</definedName>
    <definedName name="_xlnm.Print_Area" localSheetId="4">отчет!$A$1:$C$43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33" l="1"/>
  <c r="C24" i="33"/>
  <c r="C25" i="33"/>
  <c r="C13" i="33"/>
  <c r="C14" i="33"/>
  <c r="C53" i="32"/>
  <c r="C49" i="32"/>
  <c r="E30" i="32"/>
  <c r="E26" i="32"/>
  <c r="E25" i="32"/>
  <c r="E24" i="32"/>
  <c r="E29" i="32"/>
  <c r="C28" i="33" l="1"/>
  <c r="C23" i="33"/>
  <c r="C22" i="33"/>
  <c r="C21" i="33"/>
  <c r="C20" i="33"/>
  <c r="C6" i="33"/>
  <c r="C26" i="33" l="1"/>
  <c r="C47" i="32" l="1"/>
  <c r="C12" i="33"/>
  <c r="C15" i="33" s="1"/>
  <c r="E23" i="32"/>
  <c r="C19" i="33" s="1"/>
  <c r="E22" i="32"/>
  <c r="C18" i="33" s="1"/>
  <c r="E21" i="32"/>
  <c r="C52" i="32" l="1"/>
  <c r="C17" i="33"/>
  <c r="C30" i="33" s="1"/>
  <c r="C31" i="33" s="1"/>
  <c r="C54" i="31"/>
  <c r="C50" i="31"/>
  <c r="E27" i="31"/>
  <c r="E28" i="31" l="1"/>
  <c r="E30" i="30" l="1"/>
  <c r="E23" i="31" l="1"/>
  <c r="E22" i="31"/>
  <c r="E21" i="31"/>
  <c r="E21" i="30"/>
  <c r="E31" i="31" l="1"/>
  <c r="C53" i="31" s="1"/>
  <c r="E23" i="30"/>
  <c r="E22" i="30"/>
  <c r="C52" i="30" s="1"/>
  <c r="C54" i="30" s="1"/>
  <c r="E27" i="29" l="1"/>
  <c r="E29" i="29"/>
  <c r="E22" i="29" l="1"/>
  <c r="E23" i="29"/>
  <c r="E21" i="29"/>
  <c r="E31" i="29" l="1"/>
  <c r="C52" i="29" s="1"/>
  <c r="C54" i="29" s="1"/>
  <c r="C47" i="30" s="1"/>
  <c r="C48" i="31" s="1"/>
</calcChain>
</file>

<file path=xl/sharedStrings.xml><?xml version="1.0" encoding="utf-8"?>
<sst xmlns="http://schemas.openxmlformats.org/spreadsheetml/2006/main" count="328" uniqueCount="110">
  <si>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</si>
  <si>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</si>
  <si>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</si>
  <si>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</si>
  <si>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</si>
  <si>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</si>
  <si>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</si>
  <si>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</si>
  <si>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</si>
  <si>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</si>
  <si>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</si>
  <si>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</si>
  <si>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</si>
  <si>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</si>
  <si>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</si>
  <si>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</si>
  <si>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</si>
  <si>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</si>
  <si>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</si>
  <si>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</si>
  <si>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</si>
  <si>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</si>
  <si>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t>Услуги по дератизации и дезинфекции</t>
  </si>
  <si>
    <t>По заявке собственников или 4 раза в год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</si>
  <si>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</si>
  <si>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</si>
  <si>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Лизы Чайкиной, д. 1а/2</t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</si>
  <si>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№1а/2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Лизы Чайкиной</t>
    </r>
  </si>
  <si>
    <t>Итого:</t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</si>
  <si>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</si>
  <si>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</si>
  <si>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</si>
  <si>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</si>
  <si>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</si>
  <si>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</si>
  <si>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>Работы по содержанию и тек. ремонту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</si>
  <si>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№43,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№1 от 20.01.2017.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</si>
  <si>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№79  от   01.06.2016 г.</t>
    </r>
  </si>
  <si>
    <t>Остаток на начало квартала</t>
  </si>
  <si>
    <t>Услуги по содержанию многоквартирного дома ( без стоимости услуги проверки вентканалов, услуги дератизации и дезинсекции )</t>
  </si>
  <si>
    <t>определена приложением № 9 к договору</t>
  </si>
  <si>
    <t xml:space="preserve">Расходы по управлению МКД </t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</si>
  <si>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 xml:space="preserve"> Федечкиной Елены Владимировны</t>
    </r>
  </si>
  <si>
    <t>холодная вода на СОИ</t>
  </si>
  <si>
    <t>электроэнергия на СОИ</t>
  </si>
  <si>
    <t>водоотведение на СОИ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</si>
  <si>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</si>
  <si>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</si>
  <si>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полив</t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</si>
  <si>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дома Федечкиной Е.В.</t>
    </r>
  </si>
  <si>
    <t>S квартир = 2 553,9 м2</t>
  </si>
  <si>
    <t>за 1 квартал 2025 года</t>
  </si>
  <si>
    <t>31.03.2025 г.</t>
  </si>
  <si>
    <t>Реконструкция узла учета системы ГВС в подвале (кв.43)</t>
  </si>
  <si>
    <t>1 квартал</t>
  </si>
  <si>
    <t>февраль</t>
  </si>
  <si>
    <t>ч/ч</t>
  </si>
  <si>
    <t xml:space="preserve">           2. Всего за период с "01" 01 2025 г. по "31" 03 2025 г. выполнено работ (оказано услуг) на общую сумму двести тридцать шесть тысяч двести семьдесят семь рублей 03 копейки.</t>
  </si>
  <si>
    <t xml:space="preserve">со финанс. Рем. Теплообменника </t>
  </si>
  <si>
    <t>Предъявлено населению 226723,22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</si>
  <si>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</si>
  <si>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</si>
  <si>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</si>
  <si>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</si>
  <si>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</si>
  <si>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</si>
  <si>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двести сорок четре тысячи пятьсот сорок девять рублей 33копейки</t>
  </si>
  <si>
    <t xml:space="preserve">софинанс. Рем. Теплообменника </t>
  </si>
  <si>
    <t>софинанс. Замена стояков ГВС</t>
  </si>
  <si>
    <t>замена стояков ГВС по доп.соглашению, стоимость материалов</t>
  </si>
  <si>
    <t>со финанс. Замена стояков ГВС</t>
  </si>
  <si>
    <t xml:space="preserve">           2. Всего за период с "01" 07 2025 г. по "30" 09 2025 г. выполнено работ (оказано услуг) на общую сумму двести пятнадцать тысяч шестьсот девятнадцать рублей 24 копейки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</si>
  <si>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</si>
  <si>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</si>
  <si>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</si>
  <si>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</si>
  <si>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Лизы Чайкиной, д. 1а/2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</si>
  <si>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</si>
  <si>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</si>
  <si>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</si>
  <si>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</si>
  <si>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</si>
  <si>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</si>
  <si>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</si>
  <si>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Дератизация, дезинсекция</t>
  </si>
  <si>
    <t>Полив</t>
  </si>
  <si>
    <t>работы по договору, всего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</si>
  <si>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</si>
  <si>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</si>
  <si>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</si>
  <si>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</si>
  <si>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_____________________________________________</t>
  </si>
  <si>
    <t>НА ЛИЦЕВОМ СЧЕТЕ  ЗА  период  с 01.01.2025 г. по 31.12.2025 г.</t>
  </si>
  <si>
    <t>Остаток средств на 01.01.2026</t>
  </si>
  <si>
    <t>Зачеканка технологических отверстий у стояков в подвале (кв.17)</t>
  </si>
  <si>
    <t>октябрь</t>
  </si>
  <si>
    <t>ч/час</t>
  </si>
  <si>
    <t xml:space="preserve">           2. Всего за период с  "01" 10  2025 г. по "31" 12  2025 г.  выполнено работ (оказано услуг) на общую сумму двести тридцать одна тысяча сто четырнадцать рублей 34 копейки</t>
  </si>
  <si>
    <t xml:space="preserve">Оплачено по доп.соглашению Ремонт теплообменника </t>
  </si>
  <si>
    <t>Оплачено по доп.соглашению Замена стояков ГВС</t>
  </si>
  <si>
    <t>Начислено всего 955779,35</t>
  </si>
  <si>
    <t>* холодная вода на СОИ - 18224,72</t>
  </si>
  <si>
    <t>* водоотведение на СОИ- 24468,1</t>
  </si>
  <si>
    <t>* электроэнергия на СОИ- 34595,81</t>
  </si>
  <si>
    <t>Непредвиденные работы 20 ч/ч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</si>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</sst>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  <xf numFmtId="165" fontId="17" fillId="0" borderId="0"/>
  </cellStyleXfs>
  <cellXfs count="10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164" fontId="4" fillId="0" borderId="0" xfId="1" applyNumberFormat="1" applyFont="1"/>
    <xf numFmtId="0" fontId="12" fillId="0" borderId="0" xfId="0" applyFont="1"/>
    <xf numFmtId="0" fontId="4" fillId="0" borderId="0" xfId="0" applyFont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1" fillId="0" borderId="0" xfId="0" applyFont="1"/>
    <xf numFmtId="43" fontId="4" fillId="0" borderId="0" xfId="0" applyNumberFormat="1" applyFont="1"/>
    <xf numFmtId="164" fontId="7" fillId="0" borderId="0" xfId="0" applyNumberFormat="1" applyFont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4" fillId="0" borderId="4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0" fontId="18" fillId="0" borderId="0" xfId="0" applyFont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right" wrapText="1"/>
    </xf>
    <xf numFmtId="0" fontId="19" fillId="0" borderId="0" xfId="0" applyFont="1" applyAlignment="1"/>
    <xf numFmtId="0" fontId="20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9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49" fontId="8" fillId="0" borderId="1" xfId="0" applyNumberFormat="1" applyFont="1" applyBorder="1" applyAlignment="1"/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5" xfId="0" applyFont="1" applyBorder="1" applyAlignment="1">
      <alignment vertical="center" wrapText="1"/>
    </xf>
    <xf numFmtId="43" fontId="20" fillId="0" borderId="0" xfId="0" applyNumberFormat="1" applyFont="1"/>
    <xf numFmtId="0" fontId="3" fillId="0" borderId="4" xfId="0" applyFont="1" applyBorder="1" applyAlignment="1">
      <alignment vertical="center" wrapText="1"/>
    </xf>
    <xf numFmtId="49" fontId="3" fillId="0" borderId="4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21" fillId="0" borderId="1" xfId="0" applyFont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164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/>
    </xf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view="pageBreakPreview" topLeftCell="A32" zoomScaleSheetLayoutView="100" workbookViewId="0">
      <selection activeCell="A22" sqref="A22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4.42578125" style="2" customWidth="1"/>
    <col min="4" max="4" width="15.140625" style="21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 x14ac:dyDescent="0.25">
      <c r="A1" s="93" t="s">
        <v>11</v>
      </c>
      <c r="B1" s="93"/>
      <c r="C1" s="93"/>
      <c r="D1" s="93"/>
      <c r="E1" s="93"/>
    </row>
    <row r="2" spans="1:5" ht="40.5" customHeight="1" x14ac:dyDescent="0.25">
      <c r="A2" s="94" t="s">
        <v>12</v>
      </c>
      <c r="B2" s="95"/>
      <c r="C2" s="95"/>
      <c r="D2" s="95"/>
      <c r="E2" s="95"/>
    </row>
    <row r="3" spans="1:5" ht="13.9" customHeight="1" x14ac:dyDescent="0.25">
      <c r="A3" s="96" t="s">
        <v>51</v>
      </c>
      <c r="B3" s="96"/>
      <c r="C3" s="96"/>
      <c r="D3" s="96"/>
      <c r="E3" s="96"/>
    </row>
    <row r="4" spans="1:5" s="1" customFormat="1" ht="15.75" x14ac:dyDescent="0.25">
      <c r="A4" s="24" t="s">
        <v>13</v>
      </c>
      <c r="B4" s="25"/>
      <c r="C4" s="25"/>
      <c r="D4" s="26"/>
      <c r="E4" s="38" t="s">
        <v>52</v>
      </c>
    </row>
    <row r="5" spans="1:5" x14ac:dyDescent="0.25">
      <c r="A5" s="82" t="s">
        <v>0</v>
      </c>
      <c r="B5" s="82"/>
      <c r="C5" s="82"/>
      <c r="D5" s="82"/>
      <c r="E5" s="82"/>
    </row>
    <row r="6" spans="1:5" x14ac:dyDescent="0.25">
      <c r="A6" s="97" t="s">
        <v>26</v>
      </c>
      <c r="B6" s="97"/>
      <c r="C6" s="97"/>
      <c r="D6" s="97"/>
      <c r="E6" s="97"/>
    </row>
    <row r="7" spans="1:5" x14ac:dyDescent="0.25">
      <c r="A7" s="91" t="s">
        <v>1</v>
      </c>
      <c r="B7" s="91"/>
      <c r="C7" s="91"/>
      <c r="D7" s="91"/>
      <c r="E7" s="91"/>
    </row>
    <row r="8" spans="1:5" x14ac:dyDescent="0.25">
      <c r="A8" s="88" t="s">
        <v>42</v>
      </c>
      <c r="B8" s="88"/>
      <c r="C8" s="88"/>
      <c r="D8" s="88"/>
      <c r="E8" s="88"/>
    </row>
    <row r="9" spans="1:5" ht="24" customHeight="1" x14ac:dyDescent="0.25">
      <c r="A9" s="89" t="s">
        <v>14</v>
      </c>
      <c r="B9" s="90"/>
      <c r="C9" s="90"/>
      <c r="D9" s="90"/>
      <c r="E9" s="90"/>
    </row>
    <row r="10" spans="1:5" ht="33.75" customHeight="1" x14ac:dyDescent="0.25">
      <c r="A10" s="82" t="s">
        <v>36</v>
      </c>
      <c r="B10" s="82"/>
      <c r="C10" s="82"/>
      <c r="D10" s="82"/>
      <c r="E10" s="82"/>
    </row>
    <row r="11" spans="1:5" ht="18.75" customHeight="1" x14ac:dyDescent="0.25">
      <c r="A11" s="91" t="s">
        <v>15</v>
      </c>
      <c r="B11" s="92"/>
      <c r="C11" s="92"/>
      <c r="D11" s="92"/>
      <c r="E11" s="92"/>
    </row>
    <row r="12" spans="1:5" x14ac:dyDescent="0.25">
      <c r="A12" s="82" t="s">
        <v>24</v>
      </c>
      <c r="B12" s="82"/>
      <c r="C12" s="82"/>
      <c r="D12" s="82"/>
      <c r="E12" s="82"/>
    </row>
    <row r="13" spans="1:5" ht="17.25" customHeight="1" x14ac:dyDescent="0.25">
      <c r="A13" s="91" t="s">
        <v>2</v>
      </c>
      <c r="B13" s="92"/>
      <c r="C13" s="92"/>
      <c r="D13" s="92"/>
      <c r="E13" s="92"/>
    </row>
    <row r="14" spans="1:5" x14ac:dyDescent="0.25">
      <c r="A14" s="82" t="s">
        <v>46</v>
      </c>
      <c r="B14" s="82"/>
      <c r="C14" s="82"/>
      <c r="D14" s="82"/>
      <c r="E14" s="82"/>
    </row>
    <row r="15" spans="1:5" ht="15.75" customHeight="1" x14ac:dyDescent="0.25">
      <c r="A15" s="91" t="s">
        <v>16</v>
      </c>
      <c r="B15" s="92"/>
      <c r="C15" s="92"/>
      <c r="D15" s="92"/>
      <c r="E15" s="92"/>
    </row>
    <row r="16" spans="1:5" ht="29.25" customHeight="1" x14ac:dyDescent="0.25">
      <c r="A16" s="82" t="s">
        <v>17</v>
      </c>
      <c r="B16" s="82"/>
      <c r="C16" s="82"/>
      <c r="D16" s="82"/>
      <c r="E16" s="82"/>
    </row>
    <row r="17" spans="1:7" ht="60" customHeight="1" x14ac:dyDescent="0.25">
      <c r="A17" s="82" t="s">
        <v>37</v>
      </c>
      <c r="B17" s="82"/>
      <c r="C17" s="82"/>
      <c r="D17" s="82"/>
      <c r="E17" s="82"/>
    </row>
    <row r="18" spans="1:7" ht="30.6" customHeight="1" x14ac:dyDescent="0.25">
      <c r="A18" s="87" t="s">
        <v>27</v>
      </c>
      <c r="B18" s="87"/>
      <c r="C18" s="87"/>
      <c r="D18" s="87"/>
      <c r="E18" s="87"/>
    </row>
    <row r="19" spans="1:7" x14ac:dyDescent="0.25">
      <c r="A19" s="87"/>
      <c r="B19" s="87"/>
      <c r="C19" s="87"/>
      <c r="D19" s="87"/>
      <c r="E19" s="87"/>
      <c r="F19" s="2">
        <v>2553.9</v>
      </c>
      <c r="G19" s="2">
        <v>3</v>
      </c>
    </row>
    <row r="20" spans="1:7" ht="135" x14ac:dyDescent="0.25">
      <c r="A20" s="3" t="s">
        <v>7</v>
      </c>
      <c r="B20" s="3" t="s">
        <v>10</v>
      </c>
      <c r="C20" s="3" t="s">
        <v>3</v>
      </c>
      <c r="D20" s="18" t="s">
        <v>9</v>
      </c>
      <c r="E20" s="3" t="s">
        <v>8</v>
      </c>
    </row>
    <row r="21" spans="1:7" ht="75" x14ac:dyDescent="0.25">
      <c r="A21" s="6" t="s">
        <v>39</v>
      </c>
      <c r="B21" s="8" t="s">
        <v>40</v>
      </c>
      <c r="C21" s="3" t="s">
        <v>4</v>
      </c>
      <c r="D21" s="3">
        <v>18.61</v>
      </c>
      <c r="E21" s="7">
        <f>D21*F19*G19</f>
        <v>142584.23699999999</v>
      </c>
    </row>
    <row r="22" spans="1:7" x14ac:dyDescent="0.25">
      <c r="A22" s="6" t="s">
        <v>41</v>
      </c>
      <c r="B22" s="8" t="s">
        <v>25</v>
      </c>
      <c r="C22" s="3" t="s">
        <v>4</v>
      </c>
      <c r="D22" s="3">
        <v>6.51</v>
      </c>
      <c r="E22" s="7">
        <f>D22*F19*G19</f>
        <v>49877.667000000001</v>
      </c>
    </row>
    <row r="23" spans="1:7" ht="38.25" x14ac:dyDescent="0.25">
      <c r="A23" s="6" t="s">
        <v>22</v>
      </c>
      <c r="B23" s="8" t="s">
        <v>23</v>
      </c>
      <c r="C23" s="3" t="s">
        <v>4</v>
      </c>
      <c r="D23" s="3">
        <v>0</v>
      </c>
      <c r="E23" s="7">
        <f>D23*F19*G19</f>
        <v>0</v>
      </c>
    </row>
    <row r="24" spans="1:7" x14ac:dyDescent="0.25">
      <c r="A24" s="6" t="s">
        <v>45</v>
      </c>
      <c r="B24" s="8" t="s">
        <v>54</v>
      </c>
      <c r="C24" s="3" t="s">
        <v>30</v>
      </c>
      <c r="D24" s="3"/>
      <c r="E24" s="7">
        <v>8746</v>
      </c>
    </row>
    <row r="25" spans="1:7" x14ac:dyDescent="0.25">
      <c r="A25" s="6" t="s">
        <v>43</v>
      </c>
      <c r="B25" s="8" t="s">
        <v>54</v>
      </c>
      <c r="C25" s="3" t="s">
        <v>30</v>
      </c>
      <c r="D25" s="3"/>
      <c r="E25" s="7">
        <v>6704.58</v>
      </c>
    </row>
    <row r="26" spans="1:7" x14ac:dyDescent="0.25">
      <c r="A26" s="6" t="s">
        <v>44</v>
      </c>
      <c r="B26" s="8" t="s">
        <v>54</v>
      </c>
      <c r="C26" s="3" t="s">
        <v>30</v>
      </c>
      <c r="D26" s="3"/>
      <c r="E26" s="7">
        <v>9301.5499999999993</v>
      </c>
    </row>
    <row r="27" spans="1:7" x14ac:dyDescent="0.25">
      <c r="A27" s="6" t="s">
        <v>29</v>
      </c>
      <c r="B27" s="8" t="s">
        <v>54</v>
      </c>
      <c r="C27" s="3" t="s">
        <v>30</v>
      </c>
      <c r="D27" s="3"/>
      <c r="E27" s="7">
        <f>12922.84+800</f>
        <v>13722.84</v>
      </c>
    </row>
    <row r="28" spans="1:7" x14ac:dyDescent="0.25">
      <c r="A28" s="6" t="s">
        <v>48</v>
      </c>
      <c r="B28" s="8" t="s">
        <v>54</v>
      </c>
      <c r="C28" s="3" t="s">
        <v>30</v>
      </c>
      <c r="D28" s="3"/>
      <c r="E28" s="7">
        <v>0</v>
      </c>
    </row>
    <row r="29" spans="1:7" ht="30" x14ac:dyDescent="0.25">
      <c r="A29" s="27" t="s">
        <v>53</v>
      </c>
      <c r="B29" s="30" t="s">
        <v>55</v>
      </c>
      <c r="C29" s="31" t="s">
        <v>56</v>
      </c>
      <c r="D29" s="31">
        <v>16</v>
      </c>
      <c r="E29" s="32">
        <f>D29*333.76</f>
        <v>5340.16</v>
      </c>
    </row>
    <row r="30" spans="1:7" x14ac:dyDescent="0.25">
      <c r="A30" s="28"/>
      <c r="B30" s="8"/>
      <c r="C30" s="3"/>
      <c r="D30" s="37"/>
      <c r="E30" s="7"/>
    </row>
    <row r="31" spans="1:7" s="13" customFormat="1" ht="14.25" x14ac:dyDescent="0.2">
      <c r="A31" s="9" t="s">
        <v>28</v>
      </c>
      <c r="B31" s="10"/>
      <c r="C31" s="11"/>
      <c r="D31" s="19"/>
      <c r="E31" s="12">
        <f>SUM(E21:E30)</f>
        <v>236277.03399999996</v>
      </c>
    </row>
    <row r="32" spans="1:7" ht="34.5" customHeight="1" x14ac:dyDescent="0.25">
      <c r="A32" s="83" t="s">
        <v>57</v>
      </c>
      <c r="B32" s="83"/>
      <c r="C32" s="83"/>
      <c r="D32" s="83"/>
      <c r="E32" s="83"/>
      <c r="F32" s="22"/>
    </row>
    <row r="33" spans="1:5" ht="29.25" customHeight="1" x14ac:dyDescent="0.25">
      <c r="A33" s="82" t="s">
        <v>21</v>
      </c>
      <c r="B33" s="82"/>
      <c r="C33" s="82"/>
      <c r="D33" s="82"/>
      <c r="E33" s="82"/>
    </row>
    <row r="34" spans="1:5" x14ac:dyDescent="0.25">
      <c r="A34" s="82" t="s">
        <v>20</v>
      </c>
      <c r="B34" s="82"/>
      <c r="C34" s="82"/>
      <c r="D34" s="82"/>
      <c r="E34" s="82"/>
    </row>
    <row r="35" spans="1:5" ht="32.25" customHeight="1" x14ac:dyDescent="0.25">
      <c r="A35" s="82" t="s">
        <v>31</v>
      </c>
      <c r="B35" s="82"/>
      <c r="C35" s="82"/>
      <c r="D35" s="82"/>
      <c r="E35" s="82"/>
    </row>
    <row r="36" spans="1:5" x14ac:dyDescent="0.25">
      <c r="A36" s="82" t="s">
        <v>18</v>
      </c>
      <c r="B36" s="82"/>
      <c r="C36" s="82"/>
      <c r="D36" s="82"/>
      <c r="E36" s="82"/>
    </row>
    <row r="37" spans="1:5" x14ac:dyDescent="0.25">
      <c r="A37" s="84" t="s">
        <v>5</v>
      </c>
      <c r="B37" s="84"/>
      <c r="C37" s="84"/>
      <c r="D37" s="84"/>
      <c r="E37" s="84"/>
    </row>
    <row r="38" spans="1:5" x14ac:dyDescent="0.25">
      <c r="A38" s="82" t="s">
        <v>18</v>
      </c>
      <c r="B38" s="82"/>
      <c r="C38" s="82"/>
      <c r="D38" s="82"/>
      <c r="E38" s="82"/>
    </row>
    <row r="39" spans="1:5" ht="15" customHeight="1" x14ac:dyDescent="0.25">
      <c r="A39" s="85" t="s">
        <v>47</v>
      </c>
      <c r="B39" s="85"/>
      <c r="C39" s="85"/>
      <c r="D39" s="85"/>
      <c r="E39" s="4"/>
    </row>
    <row r="40" spans="1:5" x14ac:dyDescent="0.25">
      <c r="B40" s="86" t="s">
        <v>19</v>
      </c>
      <c r="C40" s="86"/>
      <c r="D40" s="86"/>
      <c r="E40" s="5" t="s">
        <v>6</v>
      </c>
    </row>
    <row r="41" spans="1:5" x14ac:dyDescent="0.25">
      <c r="A41" s="34"/>
      <c r="B41" s="34"/>
      <c r="C41" s="34"/>
      <c r="D41" s="20"/>
      <c r="E41" s="34"/>
    </row>
    <row r="42" spans="1:5" x14ac:dyDescent="0.25">
      <c r="A42" s="85" t="s">
        <v>49</v>
      </c>
      <c r="B42" s="85"/>
      <c r="C42" s="85"/>
      <c r="D42" s="85"/>
      <c r="E42" s="4"/>
    </row>
    <row r="43" spans="1:5" x14ac:dyDescent="0.25">
      <c r="B43" s="86" t="s">
        <v>19</v>
      </c>
      <c r="C43" s="86"/>
      <c r="D43" s="86"/>
      <c r="E43" s="5" t="s">
        <v>6</v>
      </c>
    </row>
    <row r="44" spans="1:5" x14ac:dyDescent="0.25">
      <c r="B44" s="29"/>
      <c r="C44" s="29"/>
      <c r="D44" s="29"/>
      <c r="E44" s="5"/>
    </row>
    <row r="45" spans="1:5" x14ac:dyDescent="0.25">
      <c r="B45" s="29"/>
      <c r="C45" s="29"/>
      <c r="D45" s="29"/>
      <c r="E45" s="5"/>
    </row>
    <row r="46" spans="1:5" x14ac:dyDescent="0.25">
      <c r="A46" s="33" t="s">
        <v>50</v>
      </c>
    </row>
    <row r="47" spans="1:5" x14ac:dyDescent="0.25">
      <c r="A47" s="13" t="s">
        <v>32</v>
      </c>
    </row>
    <row r="48" spans="1:5" x14ac:dyDescent="0.25">
      <c r="A48" s="13" t="s">
        <v>38</v>
      </c>
      <c r="C48" s="14">
        <v>-67124.7</v>
      </c>
    </row>
    <row r="49" spans="1:8" x14ac:dyDescent="0.25">
      <c r="A49" s="36" t="s">
        <v>59</v>
      </c>
      <c r="B49" s="36"/>
      <c r="C49" s="15"/>
      <c r="H49" s="17"/>
    </row>
    <row r="50" spans="1:8" x14ac:dyDescent="0.25">
      <c r="A50" s="2" t="s">
        <v>33</v>
      </c>
      <c r="C50" s="15">
        <v>207576.64</v>
      </c>
      <c r="D50" s="2"/>
    </row>
    <row r="51" spans="1:8" x14ac:dyDescent="0.25">
      <c r="A51" s="2" t="s">
        <v>58</v>
      </c>
      <c r="C51" s="15">
        <v>249</v>
      </c>
      <c r="D51" s="2"/>
    </row>
    <row r="52" spans="1:8" x14ac:dyDescent="0.25">
      <c r="A52" s="82" t="s">
        <v>35</v>
      </c>
      <c r="B52" s="82"/>
      <c r="C52" s="15">
        <f>E31</f>
        <v>236277.03399999996</v>
      </c>
      <c r="D52" s="2"/>
    </row>
    <row r="53" spans="1:8" x14ac:dyDescent="0.25">
      <c r="A53" s="35"/>
      <c r="B53" s="35"/>
      <c r="C53" s="15"/>
      <c r="D53" s="2"/>
    </row>
    <row r="54" spans="1:8" x14ac:dyDescent="0.25">
      <c r="A54" s="16" t="s">
        <v>34</v>
      </c>
      <c r="C54" s="23">
        <f>C48+C50+C51-C52</f>
        <v>-95576.093999999954</v>
      </c>
    </row>
    <row r="56" spans="1:8" x14ac:dyDescent="0.25">
      <c r="C56" s="2">
        <v>-67124.7</v>
      </c>
    </row>
  </sheetData>
  <mergeCells count="30">
    <mergeCell ref="A7:E7"/>
    <mergeCell ref="A1:E1"/>
    <mergeCell ref="A2:E2"/>
    <mergeCell ref="A3:E3"/>
    <mergeCell ref="A5:E5"/>
    <mergeCell ref="A6:E6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52:B52"/>
    <mergeCell ref="A32:E32"/>
    <mergeCell ref="A33:E33"/>
    <mergeCell ref="A34:E34"/>
    <mergeCell ref="A35:E35"/>
    <mergeCell ref="A36:E36"/>
    <mergeCell ref="A37:E37"/>
    <mergeCell ref="A38:E38"/>
    <mergeCell ref="A39:D39"/>
    <mergeCell ref="B40:D40"/>
    <mergeCell ref="A42:D42"/>
    <mergeCell ref="B43:D43"/>
  </mergeCells>
  <printOptions horizontalCentered="1"/>
  <pageMargins left="0.31496062992125984" right="0.31496062992125984" top="0.15748031496062992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view="pageBreakPreview" topLeftCell="A20" zoomScaleSheetLayoutView="100" workbookViewId="0">
      <selection activeCell="A29" sqref="A29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4.42578125" style="2" customWidth="1"/>
    <col min="4" max="4" width="15.140625" style="21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 x14ac:dyDescent="0.25">
      <c r="A1" s="93" t="s">
        <v>11</v>
      </c>
      <c r="B1" s="93"/>
      <c r="C1" s="93"/>
      <c r="D1" s="93"/>
      <c r="E1" s="93"/>
    </row>
    <row r="2" spans="1:5" ht="40.5" customHeight="1" x14ac:dyDescent="0.25">
      <c r="A2" s="94" t="s">
        <v>12</v>
      </c>
      <c r="B2" s="95"/>
      <c r="C2" s="95"/>
      <c r="D2" s="95"/>
      <c r="E2" s="95"/>
    </row>
    <row r="3" spans="1:5" ht="13.9" customHeight="1" x14ac:dyDescent="0.25">
      <c r="A3" s="96" t="s">
        <v>60</v>
      </c>
      <c r="B3" s="96"/>
      <c r="C3" s="96"/>
      <c r="D3" s="96"/>
      <c r="E3" s="96"/>
    </row>
    <row r="4" spans="1:5" s="1" customFormat="1" ht="15.75" x14ac:dyDescent="0.25">
      <c r="A4" s="24" t="s">
        <v>13</v>
      </c>
      <c r="B4" s="25"/>
      <c r="C4" s="25"/>
      <c r="D4" s="26"/>
      <c r="E4" s="38" t="s">
        <v>61</v>
      </c>
    </row>
    <row r="5" spans="1:5" x14ac:dyDescent="0.25">
      <c r="A5" s="82" t="s">
        <v>0</v>
      </c>
      <c r="B5" s="82"/>
      <c r="C5" s="82"/>
      <c r="D5" s="82"/>
      <c r="E5" s="82"/>
    </row>
    <row r="6" spans="1:5" x14ac:dyDescent="0.25">
      <c r="A6" s="97" t="s">
        <v>26</v>
      </c>
      <c r="B6" s="97"/>
      <c r="C6" s="97"/>
      <c r="D6" s="97"/>
      <c r="E6" s="97"/>
    </row>
    <row r="7" spans="1:5" x14ac:dyDescent="0.25">
      <c r="A7" s="91" t="s">
        <v>1</v>
      </c>
      <c r="B7" s="91"/>
      <c r="C7" s="91"/>
      <c r="D7" s="91"/>
      <c r="E7" s="91"/>
    </row>
    <row r="8" spans="1:5" x14ac:dyDescent="0.25">
      <c r="A8" s="88" t="s">
        <v>42</v>
      </c>
      <c r="B8" s="88"/>
      <c r="C8" s="88"/>
      <c r="D8" s="88"/>
      <c r="E8" s="88"/>
    </row>
    <row r="9" spans="1:5" ht="24" customHeight="1" x14ac:dyDescent="0.25">
      <c r="A9" s="89" t="s">
        <v>14</v>
      </c>
      <c r="B9" s="90"/>
      <c r="C9" s="90"/>
      <c r="D9" s="90"/>
      <c r="E9" s="90"/>
    </row>
    <row r="10" spans="1:5" ht="33.75" customHeight="1" x14ac:dyDescent="0.25">
      <c r="A10" s="82" t="s">
        <v>36</v>
      </c>
      <c r="B10" s="82"/>
      <c r="C10" s="82"/>
      <c r="D10" s="82"/>
      <c r="E10" s="82"/>
    </row>
    <row r="11" spans="1:5" ht="18.75" customHeight="1" x14ac:dyDescent="0.25">
      <c r="A11" s="91" t="s">
        <v>15</v>
      </c>
      <c r="B11" s="92"/>
      <c r="C11" s="92"/>
      <c r="D11" s="92"/>
      <c r="E11" s="92"/>
    </row>
    <row r="12" spans="1:5" x14ac:dyDescent="0.25">
      <c r="A12" s="82" t="s">
        <v>24</v>
      </c>
      <c r="B12" s="82"/>
      <c r="C12" s="82"/>
      <c r="D12" s="82"/>
      <c r="E12" s="82"/>
    </row>
    <row r="13" spans="1:5" ht="17.25" customHeight="1" x14ac:dyDescent="0.25">
      <c r="A13" s="91" t="s">
        <v>2</v>
      </c>
      <c r="B13" s="92"/>
      <c r="C13" s="92"/>
      <c r="D13" s="92"/>
      <c r="E13" s="92"/>
    </row>
    <row r="14" spans="1:5" x14ac:dyDescent="0.25">
      <c r="A14" s="82" t="s">
        <v>46</v>
      </c>
      <c r="B14" s="82"/>
      <c r="C14" s="82"/>
      <c r="D14" s="82"/>
      <c r="E14" s="82"/>
    </row>
    <row r="15" spans="1:5" ht="15.75" customHeight="1" x14ac:dyDescent="0.25">
      <c r="A15" s="91" t="s">
        <v>16</v>
      </c>
      <c r="B15" s="92"/>
      <c r="C15" s="92"/>
      <c r="D15" s="92"/>
      <c r="E15" s="92"/>
    </row>
    <row r="16" spans="1:5" ht="29.25" customHeight="1" x14ac:dyDescent="0.25">
      <c r="A16" s="82" t="s">
        <v>17</v>
      </c>
      <c r="B16" s="82"/>
      <c r="C16" s="82"/>
      <c r="D16" s="82"/>
      <c r="E16" s="82"/>
    </row>
    <row r="17" spans="1:7" ht="60" customHeight="1" x14ac:dyDescent="0.25">
      <c r="A17" s="82" t="s">
        <v>37</v>
      </c>
      <c r="B17" s="82"/>
      <c r="C17" s="82"/>
      <c r="D17" s="82"/>
      <c r="E17" s="82"/>
    </row>
    <row r="18" spans="1:7" ht="30.6" customHeight="1" x14ac:dyDescent="0.25">
      <c r="A18" s="87" t="s">
        <v>27</v>
      </c>
      <c r="B18" s="87"/>
      <c r="C18" s="87"/>
      <c r="D18" s="87"/>
      <c r="E18" s="87"/>
    </row>
    <row r="19" spans="1:7" x14ac:dyDescent="0.25">
      <c r="A19" s="87"/>
      <c r="B19" s="87"/>
      <c r="C19" s="87"/>
      <c r="D19" s="87"/>
      <c r="E19" s="87"/>
      <c r="F19" s="2">
        <v>2553.9</v>
      </c>
      <c r="G19" s="2">
        <v>3</v>
      </c>
    </row>
    <row r="20" spans="1:7" ht="135" x14ac:dyDescent="0.25">
      <c r="A20" s="3" t="s">
        <v>7</v>
      </c>
      <c r="B20" s="3" t="s">
        <v>10</v>
      </c>
      <c r="C20" s="3" t="s">
        <v>3</v>
      </c>
      <c r="D20" s="18" t="s">
        <v>9</v>
      </c>
      <c r="E20" s="3" t="s">
        <v>8</v>
      </c>
    </row>
    <row r="21" spans="1:7" ht="75" x14ac:dyDescent="0.25">
      <c r="A21" s="6" t="s">
        <v>39</v>
      </c>
      <c r="B21" s="8" t="s">
        <v>40</v>
      </c>
      <c r="C21" s="3" t="s">
        <v>4</v>
      </c>
      <c r="D21" s="3">
        <v>18.61</v>
      </c>
      <c r="E21" s="7">
        <f>D21*F19*G19</f>
        <v>142584.23699999999</v>
      </c>
    </row>
    <row r="22" spans="1:7" x14ac:dyDescent="0.25">
      <c r="A22" s="6" t="s">
        <v>41</v>
      </c>
      <c r="B22" s="8" t="s">
        <v>25</v>
      </c>
      <c r="C22" s="3" t="s">
        <v>4</v>
      </c>
      <c r="D22" s="3">
        <v>6.51</v>
      </c>
      <c r="E22" s="7">
        <f>D22*F19*G19</f>
        <v>49877.667000000001</v>
      </c>
    </row>
    <row r="23" spans="1:7" ht="38.25" x14ac:dyDescent="0.25">
      <c r="A23" s="6" t="s">
        <v>22</v>
      </c>
      <c r="B23" s="8" t="s">
        <v>23</v>
      </c>
      <c r="C23" s="3" t="s">
        <v>4</v>
      </c>
      <c r="D23" s="3">
        <v>0</v>
      </c>
      <c r="E23" s="7">
        <f>D23*F19*G19</f>
        <v>0</v>
      </c>
    </row>
    <row r="24" spans="1:7" x14ac:dyDescent="0.25">
      <c r="A24" s="6" t="s">
        <v>45</v>
      </c>
      <c r="B24" s="8" t="s">
        <v>62</v>
      </c>
      <c r="C24" s="3" t="s">
        <v>30</v>
      </c>
      <c r="D24" s="3"/>
      <c r="E24" s="7">
        <v>6343.38</v>
      </c>
    </row>
    <row r="25" spans="1:7" x14ac:dyDescent="0.25">
      <c r="A25" s="6" t="s">
        <v>43</v>
      </c>
      <c r="B25" s="8" t="s">
        <v>62</v>
      </c>
      <c r="C25" s="3" t="s">
        <v>30</v>
      </c>
      <c r="D25" s="3"/>
      <c r="E25" s="7">
        <v>4862.76</v>
      </c>
    </row>
    <row r="26" spans="1:7" x14ac:dyDescent="0.25">
      <c r="A26" s="6" t="s">
        <v>44</v>
      </c>
      <c r="B26" s="8" t="s">
        <v>62</v>
      </c>
      <c r="C26" s="3" t="s">
        <v>30</v>
      </c>
      <c r="D26" s="3"/>
      <c r="E26" s="7">
        <v>8221.2000000000007</v>
      </c>
    </row>
    <row r="27" spans="1:7" x14ac:dyDescent="0.25">
      <c r="A27" s="6" t="s">
        <v>29</v>
      </c>
      <c r="B27" s="8" t="s">
        <v>62</v>
      </c>
      <c r="C27" s="3" t="s">
        <v>30</v>
      </c>
      <c r="D27" s="3"/>
      <c r="E27" s="7">
        <v>9041.4500000000007</v>
      </c>
    </row>
    <row r="28" spans="1:7" x14ac:dyDescent="0.25">
      <c r="A28" s="6" t="s">
        <v>48</v>
      </c>
      <c r="B28" s="8" t="s">
        <v>62</v>
      </c>
      <c r="C28" s="3" t="s">
        <v>30</v>
      </c>
      <c r="D28" s="3"/>
      <c r="E28" s="7">
        <v>0</v>
      </c>
    </row>
    <row r="29" spans="1:7" ht="45" x14ac:dyDescent="0.25">
      <c r="A29" s="27" t="s">
        <v>69</v>
      </c>
      <c r="B29" s="30"/>
      <c r="C29" s="31"/>
      <c r="D29" s="31"/>
      <c r="E29" s="32">
        <v>23618.639999999999</v>
      </c>
    </row>
    <row r="30" spans="1:7" s="13" customFormat="1" ht="14.25" x14ac:dyDescent="0.2">
      <c r="A30" s="9" t="s">
        <v>28</v>
      </c>
      <c r="B30" s="10"/>
      <c r="C30" s="11"/>
      <c r="D30" s="19"/>
      <c r="E30" s="12">
        <f>SUM(E21:E29)</f>
        <v>244549.33400000003</v>
      </c>
    </row>
    <row r="31" spans="1:7" ht="34.5" customHeight="1" x14ac:dyDescent="0.25">
      <c r="A31" s="83" t="s">
        <v>66</v>
      </c>
      <c r="B31" s="83"/>
      <c r="C31" s="83"/>
      <c r="D31" s="83"/>
      <c r="E31" s="83"/>
      <c r="F31" s="22"/>
    </row>
    <row r="32" spans="1:7" ht="29.25" customHeight="1" x14ac:dyDescent="0.25">
      <c r="A32" s="82" t="s">
        <v>21</v>
      </c>
      <c r="B32" s="82"/>
      <c r="C32" s="82"/>
      <c r="D32" s="82"/>
      <c r="E32" s="82"/>
    </row>
    <row r="33" spans="1:8" x14ac:dyDescent="0.25">
      <c r="A33" s="82" t="s">
        <v>20</v>
      </c>
      <c r="B33" s="82"/>
      <c r="C33" s="82"/>
      <c r="D33" s="82"/>
      <c r="E33" s="82"/>
    </row>
    <row r="34" spans="1:8" ht="32.25" customHeight="1" x14ac:dyDescent="0.25">
      <c r="A34" s="82" t="s">
        <v>31</v>
      </c>
      <c r="B34" s="82"/>
      <c r="C34" s="82"/>
      <c r="D34" s="82"/>
      <c r="E34" s="82"/>
    </row>
    <row r="35" spans="1:8" x14ac:dyDescent="0.25">
      <c r="A35" s="82" t="s">
        <v>18</v>
      </c>
      <c r="B35" s="82"/>
      <c r="C35" s="82"/>
      <c r="D35" s="82"/>
      <c r="E35" s="82"/>
    </row>
    <row r="36" spans="1:8" x14ac:dyDescent="0.25">
      <c r="A36" s="84" t="s">
        <v>5</v>
      </c>
      <c r="B36" s="84"/>
      <c r="C36" s="84"/>
      <c r="D36" s="84"/>
      <c r="E36" s="84"/>
    </row>
    <row r="37" spans="1:8" x14ac:dyDescent="0.25">
      <c r="A37" s="82" t="s">
        <v>18</v>
      </c>
      <c r="B37" s="82"/>
      <c r="C37" s="82"/>
      <c r="D37" s="82"/>
      <c r="E37" s="82"/>
    </row>
    <row r="38" spans="1:8" ht="15" customHeight="1" x14ac:dyDescent="0.25">
      <c r="A38" s="85" t="s">
        <v>47</v>
      </c>
      <c r="B38" s="85"/>
      <c r="C38" s="85"/>
      <c r="D38" s="85"/>
      <c r="E38" s="4"/>
    </row>
    <row r="39" spans="1:8" x14ac:dyDescent="0.25">
      <c r="B39" s="86" t="s">
        <v>19</v>
      </c>
      <c r="C39" s="86"/>
      <c r="D39" s="86"/>
      <c r="E39" s="5" t="s">
        <v>6</v>
      </c>
    </row>
    <row r="40" spans="1:8" x14ac:dyDescent="0.25">
      <c r="A40" s="39"/>
      <c r="B40" s="39"/>
      <c r="C40" s="39"/>
      <c r="D40" s="20"/>
      <c r="E40" s="39"/>
    </row>
    <row r="41" spans="1:8" x14ac:dyDescent="0.25">
      <c r="A41" s="85" t="s">
        <v>49</v>
      </c>
      <c r="B41" s="85"/>
      <c r="C41" s="85"/>
      <c r="D41" s="85"/>
      <c r="E41" s="4"/>
    </row>
    <row r="42" spans="1:8" x14ac:dyDescent="0.25">
      <c r="B42" s="86" t="s">
        <v>19</v>
      </c>
      <c r="C42" s="86"/>
      <c r="D42" s="86"/>
      <c r="E42" s="5" t="s">
        <v>6</v>
      </c>
    </row>
    <row r="43" spans="1:8" x14ac:dyDescent="0.25">
      <c r="B43" s="29"/>
      <c r="C43" s="29"/>
      <c r="D43" s="29"/>
      <c r="E43" s="5"/>
    </row>
    <row r="44" spans="1:8" x14ac:dyDescent="0.25">
      <c r="B44" s="29"/>
      <c r="C44" s="29"/>
      <c r="D44" s="29"/>
      <c r="E44" s="5"/>
    </row>
    <row r="45" spans="1:8" x14ac:dyDescent="0.25">
      <c r="A45" s="33" t="s">
        <v>50</v>
      </c>
    </row>
    <row r="46" spans="1:8" x14ac:dyDescent="0.25">
      <c r="A46" s="13" t="s">
        <v>32</v>
      </c>
    </row>
    <row r="47" spans="1:8" x14ac:dyDescent="0.25">
      <c r="A47" s="13" t="s">
        <v>38</v>
      </c>
      <c r="C47" s="14">
        <f>'1кв'!C54</f>
        <v>-95576.093999999954</v>
      </c>
    </row>
    <row r="48" spans="1:8" x14ac:dyDescent="0.25">
      <c r="A48" s="41" t="s">
        <v>59</v>
      </c>
      <c r="B48" s="41"/>
      <c r="C48" s="15"/>
      <c r="H48" s="17"/>
    </row>
    <row r="49" spans="1:4" x14ac:dyDescent="0.25">
      <c r="A49" s="2" t="s">
        <v>33</v>
      </c>
      <c r="C49" s="15">
        <v>235288.04</v>
      </c>
      <c r="D49" s="2"/>
    </row>
    <row r="50" spans="1:4" x14ac:dyDescent="0.25">
      <c r="A50" s="2" t="s">
        <v>67</v>
      </c>
      <c r="C50" s="15">
        <v>249</v>
      </c>
      <c r="D50" s="2"/>
    </row>
    <row r="51" spans="1:4" x14ac:dyDescent="0.25">
      <c r="A51" s="2" t="s">
        <v>68</v>
      </c>
      <c r="C51" s="15">
        <v>12623.47</v>
      </c>
      <c r="D51" s="2"/>
    </row>
    <row r="52" spans="1:4" x14ac:dyDescent="0.25">
      <c r="A52" s="82" t="s">
        <v>35</v>
      </c>
      <c r="B52" s="82"/>
      <c r="C52" s="15">
        <f>E30</f>
        <v>244549.33400000003</v>
      </c>
      <c r="D52" s="2"/>
    </row>
    <row r="53" spans="1:4" x14ac:dyDescent="0.25">
      <c r="A53" s="40"/>
      <c r="B53" s="40"/>
      <c r="C53" s="15"/>
      <c r="D53" s="2"/>
    </row>
    <row r="54" spans="1:4" x14ac:dyDescent="0.25">
      <c r="A54" s="16" t="s">
        <v>34</v>
      </c>
      <c r="C54" s="23">
        <f>C47+C49+C50+C51-C52</f>
        <v>-91964.917999999976</v>
      </c>
    </row>
  </sheetData>
  <mergeCells count="30">
    <mergeCell ref="A52:B52"/>
    <mergeCell ref="A31:E31"/>
    <mergeCell ref="A32:E32"/>
    <mergeCell ref="A33:E33"/>
    <mergeCell ref="A34:E34"/>
    <mergeCell ref="A35:E35"/>
    <mergeCell ref="A36:E36"/>
    <mergeCell ref="A37:E37"/>
    <mergeCell ref="A38:D38"/>
    <mergeCell ref="B39:D39"/>
    <mergeCell ref="A41:D41"/>
    <mergeCell ref="B42:D42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7:E7"/>
    <mergeCell ref="A1:E1"/>
    <mergeCell ref="A2:E2"/>
    <mergeCell ref="A3:E3"/>
    <mergeCell ref="A5:E5"/>
    <mergeCell ref="A6:E6"/>
  </mergeCells>
  <printOptions horizontalCentered="1"/>
  <pageMargins left="0.31496062992125984" right="0.31496062992125984" top="0.15748031496062992" bottom="0.35433070866141736" header="0.31496062992125984" footer="0.31496062992125984"/>
  <pageSetup paperSize="9" orientation="portrait" r:id="rId1"/>
  <rowBreaks count="1" manualBreakCount="1">
    <brk id="2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view="pageBreakPreview" topLeftCell="A22" zoomScaleSheetLayoutView="100" workbookViewId="0">
      <selection activeCell="C51" sqref="C51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4.42578125" style="2" customWidth="1"/>
    <col min="4" max="4" width="15.140625" style="21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 x14ac:dyDescent="0.25">
      <c r="A1" s="93" t="s">
        <v>11</v>
      </c>
      <c r="B1" s="93"/>
      <c r="C1" s="93"/>
      <c r="D1" s="93"/>
      <c r="E1" s="93"/>
    </row>
    <row r="2" spans="1:5" ht="40.5" customHeight="1" x14ac:dyDescent="0.25">
      <c r="A2" s="94" t="s">
        <v>12</v>
      </c>
      <c r="B2" s="95"/>
      <c r="C2" s="95"/>
      <c r="D2" s="95"/>
      <c r="E2" s="95"/>
    </row>
    <row r="3" spans="1:5" ht="13.9" customHeight="1" x14ac:dyDescent="0.25">
      <c r="A3" s="96" t="s">
        <v>63</v>
      </c>
      <c r="B3" s="96"/>
      <c r="C3" s="96"/>
      <c r="D3" s="96"/>
      <c r="E3" s="96"/>
    </row>
    <row r="4" spans="1:5" s="1" customFormat="1" ht="15.75" x14ac:dyDescent="0.25">
      <c r="A4" s="24" t="s">
        <v>13</v>
      </c>
      <c r="B4" s="25"/>
      <c r="C4" s="25"/>
      <c r="D4" s="26"/>
      <c r="E4" s="44" t="s">
        <v>64</v>
      </c>
    </row>
    <row r="5" spans="1:5" x14ac:dyDescent="0.25">
      <c r="A5" s="82" t="s">
        <v>0</v>
      </c>
      <c r="B5" s="82"/>
      <c r="C5" s="82"/>
      <c r="D5" s="82"/>
      <c r="E5" s="82"/>
    </row>
    <row r="6" spans="1:5" x14ac:dyDescent="0.25">
      <c r="A6" s="97" t="s">
        <v>26</v>
      </c>
      <c r="B6" s="97"/>
      <c r="C6" s="97"/>
      <c r="D6" s="97"/>
      <c r="E6" s="97"/>
    </row>
    <row r="7" spans="1:5" x14ac:dyDescent="0.25">
      <c r="A7" s="91" t="s">
        <v>1</v>
      </c>
      <c r="B7" s="91"/>
      <c r="C7" s="91"/>
      <c r="D7" s="91"/>
      <c r="E7" s="91"/>
    </row>
    <row r="8" spans="1:5" x14ac:dyDescent="0.25">
      <c r="A8" s="88" t="s">
        <v>42</v>
      </c>
      <c r="B8" s="88"/>
      <c r="C8" s="88"/>
      <c r="D8" s="88"/>
      <c r="E8" s="88"/>
    </row>
    <row r="9" spans="1:5" ht="24" customHeight="1" x14ac:dyDescent="0.25">
      <c r="A9" s="89" t="s">
        <v>14</v>
      </c>
      <c r="B9" s="90"/>
      <c r="C9" s="90"/>
      <c r="D9" s="90"/>
      <c r="E9" s="90"/>
    </row>
    <row r="10" spans="1:5" ht="33.75" customHeight="1" x14ac:dyDescent="0.25">
      <c r="A10" s="82" t="s">
        <v>36</v>
      </c>
      <c r="B10" s="82"/>
      <c r="C10" s="82"/>
      <c r="D10" s="82"/>
      <c r="E10" s="82"/>
    </row>
    <row r="11" spans="1:5" ht="18.75" customHeight="1" x14ac:dyDescent="0.25">
      <c r="A11" s="91" t="s">
        <v>15</v>
      </c>
      <c r="B11" s="92"/>
      <c r="C11" s="92"/>
      <c r="D11" s="92"/>
      <c r="E11" s="92"/>
    </row>
    <row r="12" spans="1:5" x14ac:dyDescent="0.25">
      <c r="A12" s="82" t="s">
        <v>24</v>
      </c>
      <c r="B12" s="82"/>
      <c r="C12" s="82"/>
      <c r="D12" s="82"/>
      <c r="E12" s="82"/>
    </row>
    <row r="13" spans="1:5" ht="17.25" customHeight="1" x14ac:dyDescent="0.25">
      <c r="A13" s="91" t="s">
        <v>2</v>
      </c>
      <c r="B13" s="92"/>
      <c r="C13" s="92"/>
      <c r="D13" s="92"/>
      <c r="E13" s="92"/>
    </row>
    <row r="14" spans="1:5" x14ac:dyDescent="0.25">
      <c r="A14" s="82" t="s">
        <v>46</v>
      </c>
      <c r="B14" s="82"/>
      <c r="C14" s="82"/>
      <c r="D14" s="82"/>
      <c r="E14" s="82"/>
    </row>
    <row r="15" spans="1:5" ht="15.75" customHeight="1" x14ac:dyDescent="0.25">
      <c r="A15" s="91" t="s">
        <v>16</v>
      </c>
      <c r="B15" s="92"/>
      <c r="C15" s="92"/>
      <c r="D15" s="92"/>
      <c r="E15" s="92"/>
    </row>
    <row r="16" spans="1:5" ht="29.25" customHeight="1" x14ac:dyDescent="0.25">
      <c r="A16" s="82" t="s">
        <v>17</v>
      </c>
      <c r="B16" s="82"/>
      <c r="C16" s="82"/>
      <c r="D16" s="82"/>
      <c r="E16" s="82"/>
    </row>
    <row r="17" spans="1:7" ht="60" customHeight="1" x14ac:dyDescent="0.25">
      <c r="A17" s="82" t="s">
        <v>37</v>
      </c>
      <c r="B17" s="82"/>
      <c r="C17" s="82"/>
      <c r="D17" s="82"/>
      <c r="E17" s="82"/>
    </row>
    <row r="18" spans="1:7" ht="30.6" customHeight="1" x14ac:dyDescent="0.25">
      <c r="A18" s="87" t="s">
        <v>27</v>
      </c>
      <c r="B18" s="87"/>
      <c r="C18" s="87"/>
      <c r="D18" s="87"/>
      <c r="E18" s="87"/>
    </row>
    <row r="19" spans="1:7" x14ac:dyDescent="0.25">
      <c r="A19" s="87"/>
      <c r="B19" s="87"/>
      <c r="C19" s="87"/>
      <c r="D19" s="87"/>
      <c r="E19" s="87"/>
      <c r="F19" s="2">
        <v>2553.9</v>
      </c>
      <c r="G19" s="2">
        <v>3</v>
      </c>
    </row>
    <row r="20" spans="1:7" ht="135" x14ac:dyDescent="0.25">
      <c r="A20" s="3" t="s">
        <v>7</v>
      </c>
      <c r="B20" s="3" t="s">
        <v>10</v>
      </c>
      <c r="C20" s="3" t="s">
        <v>3</v>
      </c>
      <c r="D20" s="18" t="s">
        <v>9</v>
      </c>
      <c r="E20" s="3" t="s">
        <v>8</v>
      </c>
    </row>
    <row r="21" spans="1:7" ht="75" x14ac:dyDescent="0.25">
      <c r="A21" s="6" t="s">
        <v>39</v>
      </c>
      <c r="B21" s="8" t="s">
        <v>40</v>
      </c>
      <c r="C21" s="3" t="s">
        <v>4</v>
      </c>
      <c r="D21" s="3">
        <v>19.78</v>
      </c>
      <c r="E21" s="7">
        <f>D21*F19*G19</f>
        <v>151548.42600000004</v>
      </c>
    </row>
    <row r="22" spans="1:7" x14ac:dyDescent="0.25">
      <c r="A22" s="6" t="s">
        <v>41</v>
      </c>
      <c r="B22" s="8" t="s">
        <v>25</v>
      </c>
      <c r="C22" s="3" t="s">
        <v>4</v>
      </c>
      <c r="D22" s="3">
        <v>7.13</v>
      </c>
      <c r="E22" s="7">
        <f>D22*F19*G19</f>
        <v>54627.921000000002</v>
      </c>
    </row>
    <row r="23" spans="1:7" ht="38.25" x14ac:dyDescent="0.25">
      <c r="A23" s="6" t="s">
        <v>22</v>
      </c>
      <c r="B23" s="8" t="s">
        <v>23</v>
      </c>
      <c r="C23" s="3" t="s">
        <v>4</v>
      </c>
      <c r="D23" s="3">
        <v>0</v>
      </c>
      <c r="E23" s="7">
        <f>D23*F19*G19</f>
        <v>0</v>
      </c>
    </row>
    <row r="24" spans="1:7" x14ac:dyDescent="0.25">
      <c r="A24" s="6" t="s">
        <v>45</v>
      </c>
      <c r="B24" s="8" t="s">
        <v>65</v>
      </c>
      <c r="C24" s="3" t="s">
        <v>30</v>
      </c>
      <c r="D24" s="3"/>
      <c r="E24" s="7">
        <v>0</v>
      </c>
    </row>
    <row r="25" spans="1:7" x14ac:dyDescent="0.25">
      <c r="A25" s="6" t="s">
        <v>43</v>
      </c>
      <c r="B25" s="8" t="s">
        <v>65</v>
      </c>
      <c r="C25" s="3" t="s">
        <v>30</v>
      </c>
      <c r="D25" s="3"/>
      <c r="E25" s="7">
        <v>0</v>
      </c>
    </row>
    <row r="26" spans="1:7" x14ac:dyDescent="0.25">
      <c r="A26" s="6" t="s">
        <v>44</v>
      </c>
      <c r="B26" s="8" t="s">
        <v>65</v>
      </c>
      <c r="C26" s="3" t="s">
        <v>30</v>
      </c>
      <c r="D26" s="3"/>
      <c r="E26" s="7">
        <v>9264.7999999999993</v>
      </c>
    </row>
    <row r="27" spans="1:7" x14ac:dyDescent="0.25">
      <c r="A27" s="6" t="s">
        <v>29</v>
      </c>
      <c r="B27" s="8" t="s">
        <v>65</v>
      </c>
      <c r="C27" s="3" t="s">
        <v>30</v>
      </c>
      <c r="D27" s="3"/>
      <c r="E27" s="7">
        <f>30+25</f>
        <v>55</v>
      </c>
    </row>
    <row r="28" spans="1:7" x14ac:dyDescent="0.25">
      <c r="A28" s="6" t="s">
        <v>48</v>
      </c>
      <c r="B28" s="8" t="s">
        <v>65</v>
      </c>
      <c r="C28" s="3" t="s">
        <v>30</v>
      </c>
      <c r="D28" s="3"/>
      <c r="E28" s="7">
        <f>41.03*3</f>
        <v>123.09</v>
      </c>
    </row>
    <row r="29" spans="1:7" x14ac:dyDescent="0.25">
      <c r="A29" s="27"/>
      <c r="B29" s="30"/>
      <c r="C29" s="31"/>
      <c r="D29" s="31"/>
      <c r="E29" s="32"/>
    </row>
    <row r="30" spans="1:7" x14ac:dyDescent="0.25">
      <c r="A30" s="28"/>
      <c r="B30" s="8"/>
      <c r="C30" s="3"/>
      <c r="D30" s="37"/>
      <c r="E30" s="7"/>
    </row>
    <row r="31" spans="1:7" s="13" customFormat="1" ht="14.25" x14ac:dyDescent="0.2">
      <c r="A31" s="9" t="s">
        <v>28</v>
      </c>
      <c r="B31" s="10"/>
      <c r="C31" s="11"/>
      <c r="D31" s="19"/>
      <c r="E31" s="12">
        <f>SUM(E21:E30)</f>
        <v>215619.23700000002</v>
      </c>
    </row>
    <row r="32" spans="1:7" ht="45.75" customHeight="1" x14ac:dyDescent="0.25">
      <c r="A32" s="83" t="s">
        <v>71</v>
      </c>
      <c r="B32" s="83"/>
      <c r="C32" s="83"/>
      <c r="D32" s="83"/>
      <c r="E32" s="83"/>
      <c r="F32" s="22"/>
    </row>
    <row r="33" spans="1:5" ht="29.25" customHeight="1" x14ac:dyDescent="0.25">
      <c r="A33" s="82" t="s">
        <v>21</v>
      </c>
      <c r="B33" s="82"/>
      <c r="C33" s="82"/>
      <c r="D33" s="82"/>
      <c r="E33" s="82"/>
    </row>
    <row r="34" spans="1:5" x14ac:dyDescent="0.25">
      <c r="A34" s="82" t="s">
        <v>20</v>
      </c>
      <c r="B34" s="82"/>
      <c r="C34" s="82"/>
      <c r="D34" s="82"/>
      <c r="E34" s="82"/>
    </row>
    <row r="35" spans="1:5" ht="32.25" customHeight="1" x14ac:dyDescent="0.25">
      <c r="A35" s="82" t="s">
        <v>31</v>
      </c>
      <c r="B35" s="82"/>
      <c r="C35" s="82"/>
      <c r="D35" s="82"/>
      <c r="E35" s="82"/>
    </row>
    <row r="36" spans="1:5" x14ac:dyDescent="0.25">
      <c r="A36" s="82" t="s">
        <v>18</v>
      </c>
      <c r="B36" s="82"/>
      <c r="C36" s="82"/>
      <c r="D36" s="82"/>
      <c r="E36" s="82"/>
    </row>
    <row r="37" spans="1:5" x14ac:dyDescent="0.25">
      <c r="A37" s="84" t="s">
        <v>5</v>
      </c>
      <c r="B37" s="84"/>
      <c r="C37" s="84"/>
      <c r="D37" s="84"/>
      <c r="E37" s="84"/>
    </row>
    <row r="38" spans="1:5" x14ac:dyDescent="0.25">
      <c r="A38" s="82" t="s">
        <v>18</v>
      </c>
      <c r="B38" s="82"/>
      <c r="C38" s="82"/>
      <c r="D38" s="82"/>
      <c r="E38" s="82"/>
    </row>
    <row r="39" spans="1:5" ht="15" customHeight="1" x14ac:dyDescent="0.25">
      <c r="A39" s="85" t="s">
        <v>47</v>
      </c>
      <c r="B39" s="85"/>
      <c r="C39" s="85"/>
      <c r="D39" s="85"/>
      <c r="E39" s="4"/>
    </row>
    <row r="40" spans="1:5" x14ac:dyDescent="0.25">
      <c r="B40" s="86" t="s">
        <v>19</v>
      </c>
      <c r="C40" s="86"/>
      <c r="D40" s="86"/>
      <c r="E40" s="5" t="s">
        <v>6</v>
      </c>
    </row>
    <row r="41" spans="1:5" x14ac:dyDescent="0.25">
      <c r="A41" s="43"/>
      <c r="B41" s="43"/>
      <c r="C41" s="43"/>
      <c r="D41" s="20"/>
      <c r="E41" s="43"/>
    </row>
    <row r="42" spans="1:5" x14ac:dyDescent="0.25">
      <c r="A42" s="85" t="s">
        <v>49</v>
      </c>
      <c r="B42" s="85"/>
      <c r="C42" s="85"/>
      <c r="D42" s="85"/>
      <c r="E42" s="4"/>
    </row>
    <row r="43" spans="1:5" x14ac:dyDescent="0.25">
      <c r="B43" s="86" t="s">
        <v>19</v>
      </c>
      <c r="C43" s="86"/>
      <c r="D43" s="86"/>
      <c r="E43" s="5" t="s">
        <v>6</v>
      </c>
    </row>
    <row r="44" spans="1:5" x14ac:dyDescent="0.25">
      <c r="B44" s="29"/>
      <c r="C44" s="29"/>
      <c r="D44" s="29"/>
      <c r="E44" s="5"/>
    </row>
    <row r="45" spans="1:5" x14ac:dyDescent="0.25">
      <c r="B45" s="29"/>
      <c r="C45" s="29"/>
      <c r="D45" s="29"/>
      <c r="E45" s="5"/>
    </row>
    <row r="46" spans="1:5" x14ac:dyDescent="0.25">
      <c r="A46" s="33" t="s">
        <v>50</v>
      </c>
    </row>
    <row r="47" spans="1:5" x14ac:dyDescent="0.25">
      <c r="A47" s="13" t="s">
        <v>32</v>
      </c>
    </row>
    <row r="48" spans="1:5" x14ac:dyDescent="0.25">
      <c r="A48" s="13" t="s">
        <v>38</v>
      </c>
      <c r="C48" s="14">
        <f>'2кв'!C54</f>
        <v>-91964.917999999976</v>
      </c>
    </row>
    <row r="49" spans="1:8" x14ac:dyDescent="0.25">
      <c r="A49" s="42" t="s">
        <v>59</v>
      </c>
      <c r="B49" s="42"/>
      <c r="C49" s="15"/>
      <c r="H49" s="17"/>
    </row>
    <row r="50" spans="1:8" x14ac:dyDescent="0.25">
      <c r="A50" s="2" t="s">
        <v>33</v>
      </c>
      <c r="C50" s="15">
        <f>4520.81+220650.59+3754.02-158.41</f>
        <v>228767.00999999998</v>
      </c>
      <c r="D50" s="2"/>
    </row>
    <row r="51" spans="1:8" x14ac:dyDescent="0.25">
      <c r="A51" s="2" t="s">
        <v>58</v>
      </c>
      <c r="C51" s="15">
        <v>249</v>
      </c>
      <c r="D51" s="2"/>
    </row>
    <row r="52" spans="1:8" x14ac:dyDescent="0.25">
      <c r="A52" s="2" t="s">
        <v>70</v>
      </c>
      <c r="C52" s="15">
        <v>47040.88</v>
      </c>
      <c r="D52" s="2"/>
    </row>
    <row r="53" spans="1:8" x14ac:dyDescent="0.25">
      <c r="A53" s="82" t="s">
        <v>35</v>
      </c>
      <c r="B53" s="82"/>
      <c r="C53" s="15">
        <f>E31</f>
        <v>215619.23700000002</v>
      </c>
      <c r="D53" s="2"/>
    </row>
    <row r="54" spans="1:8" x14ac:dyDescent="0.25">
      <c r="A54" s="16" t="s">
        <v>34</v>
      </c>
      <c r="C54" s="23">
        <f>C48+C50+C51+C52-C53</f>
        <v>-31527.265000000014</v>
      </c>
    </row>
  </sheetData>
  <mergeCells count="30">
    <mergeCell ref="A7:E7"/>
    <mergeCell ref="A1:E1"/>
    <mergeCell ref="A2:E2"/>
    <mergeCell ref="A3:E3"/>
    <mergeCell ref="A5:E5"/>
    <mergeCell ref="A6:E6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53:B53"/>
    <mergeCell ref="A32:E32"/>
    <mergeCell ref="A33:E33"/>
    <mergeCell ref="A34:E34"/>
    <mergeCell ref="A35:E35"/>
    <mergeCell ref="A36:E36"/>
    <mergeCell ref="A37:E37"/>
    <mergeCell ref="A38:E38"/>
    <mergeCell ref="A39:D39"/>
    <mergeCell ref="B40:D40"/>
    <mergeCell ref="A42:D42"/>
    <mergeCell ref="B43:D43"/>
  </mergeCells>
  <printOptions horizontalCentered="1"/>
  <pageMargins left="0.31496062992125984" right="0.31496062992125984" top="0.15748031496062992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view="pageBreakPreview" topLeftCell="A22" zoomScaleSheetLayoutView="100" workbookViewId="0">
      <selection activeCell="B60" sqref="B59:B60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4.42578125" style="2" customWidth="1"/>
    <col min="4" max="4" width="15.140625" style="21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 x14ac:dyDescent="0.25">
      <c r="A1" s="93" t="s">
        <v>11</v>
      </c>
      <c r="B1" s="93"/>
      <c r="C1" s="93"/>
      <c r="D1" s="93"/>
      <c r="E1" s="93"/>
    </row>
    <row r="2" spans="1:5" ht="40.5" customHeight="1" x14ac:dyDescent="0.25">
      <c r="A2" s="94" t="s">
        <v>12</v>
      </c>
      <c r="B2" s="95"/>
      <c r="C2" s="95"/>
      <c r="D2" s="95"/>
      <c r="E2" s="95"/>
    </row>
    <row r="3" spans="1:5" ht="13.9" customHeight="1" x14ac:dyDescent="0.25">
      <c r="A3" s="96" t="s">
        <v>72</v>
      </c>
      <c r="B3" s="96"/>
      <c r="C3" s="96"/>
      <c r="D3" s="96"/>
      <c r="E3" s="96"/>
    </row>
    <row r="4" spans="1:5" s="1" customFormat="1" ht="15.75" x14ac:dyDescent="0.25">
      <c r="A4" s="24" t="s">
        <v>13</v>
      </c>
      <c r="B4" s="25"/>
      <c r="C4" s="25"/>
      <c r="D4" s="2"/>
      <c r="E4" s="47">
        <v>46022</v>
      </c>
    </row>
    <row r="5" spans="1:5" x14ac:dyDescent="0.25">
      <c r="A5" s="82" t="s">
        <v>0</v>
      </c>
      <c r="B5" s="82"/>
      <c r="C5" s="82"/>
      <c r="D5" s="82"/>
      <c r="E5" s="82"/>
    </row>
    <row r="6" spans="1:5" x14ac:dyDescent="0.25">
      <c r="A6" s="97" t="s">
        <v>26</v>
      </c>
      <c r="B6" s="97"/>
      <c r="C6" s="97"/>
      <c r="D6" s="97"/>
      <c r="E6" s="97"/>
    </row>
    <row r="7" spans="1:5" x14ac:dyDescent="0.25">
      <c r="A7" s="91" t="s">
        <v>1</v>
      </c>
      <c r="B7" s="91"/>
      <c r="C7" s="91"/>
      <c r="D7" s="91"/>
      <c r="E7" s="91"/>
    </row>
    <row r="8" spans="1:5" x14ac:dyDescent="0.25">
      <c r="A8" s="88" t="s">
        <v>42</v>
      </c>
      <c r="B8" s="88"/>
      <c r="C8" s="88"/>
      <c r="D8" s="88"/>
      <c r="E8" s="88"/>
    </row>
    <row r="9" spans="1:5" ht="24" customHeight="1" x14ac:dyDescent="0.25">
      <c r="A9" s="89" t="s">
        <v>14</v>
      </c>
      <c r="B9" s="90"/>
      <c r="C9" s="90"/>
      <c r="D9" s="90"/>
      <c r="E9" s="90"/>
    </row>
    <row r="10" spans="1:5" ht="33.75" customHeight="1" x14ac:dyDescent="0.25">
      <c r="A10" s="82" t="s">
        <v>36</v>
      </c>
      <c r="B10" s="82"/>
      <c r="C10" s="82"/>
      <c r="D10" s="82"/>
      <c r="E10" s="82"/>
    </row>
    <row r="11" spans="1:5" ht="18.75" customHeight="1" x14ac:dyDescent="0.25">
      <c r="A11" s="91" t="s">
        <v>15</v>
      </c>
      <c r="B11" s="92"/>
      <c r="C11" s="92"/>
      <c r="D11" s="92"/>
      <c r="E11" s="92"/>
    </row>
    <row r="12" spans="1:5" x14ac:dyDescent="0.25">
      <c r="A12" s="82" t="s">
        <v>24</v>
      </c>
      <c r="B12" s="82"/>
      <c r="C12" s="82"/>
      <c r="D12" s="82"/>
      <c r="E12" s="82"/>
    </row>
    <row r="13" spans="1:5" ht="17.25" customHeight="1" x14ac:dyDescent="0.25">
      <c r="A13" s="91" t="s">
        <v>2</v>
      </c>
      <c r="B13" s="92"/>
      <c r="C13" s="92"/>
      <c r="D13" s="92"/>
      <c r="E13" s="92"/>
    </row>
    <row r="14" spans="1:5" x14ac:dyDescent="0.25">
      <c r="A14" s="82" t="s">
        <v>46</v>
      </c>
      <c r="B14" s="82"/>
      <c r="C14" s="82"/>
      <c r="D14" s="82"/>
      <c r="E14" s="82"/>
    </row>
    <row r="15" spans="1:5" ht="15.75" customHeight="1" x14ac:dyDescent="0.25">
      <c r="A15" s="91" t="s">
        <v>16</v>
      </c>
      <c r="B15" s="92"/>
      <c r="C15" s="92"/>
      <c r="D15" s="92"/>
      <c r="E15" s="92"/>
    </row>
    <row r="16" spans="1:5" ht="29.25" customHeight="1" x14ac:dyDescent="0.25">
      <c r="A16" s="82" t="s">
        <v>17</v>
      </c>
      <c r="B16" s="82"/>
      <c r="C16" s="82"/>
      <c r="D16" s="82"/>
      <c r="E16" s="82"/>
    </row>
    <row r="17" spans="1:7" ht="60" customHeight="1" x14ac:dyDescent="0.25">
      <c r="A17" s="82" t="s">
        <v>37</v>
      </c>
      <c r="B17" s="82"/>
      <c r="C17" s="82"/>
      <c r="D17" s="82"/>
      <c r="E17" s="82"/>
    </row>
    <row r="18" spans="1:7" ht="30.6" customHeight="1" x14ac:dyDescent="0.25">
      <c r="A18" s="87" t="s">
        <v>27</v>
      </c>
      <c r="B18" s="87"/>
      <c r="C18" s="87"/>
      <c r="D18" s="87"/>
      <c r="E18" s="87"/>
    </row>
    <row r="19" spans="1:7" x14ac:dyDescent="0.25">
      <c r="A19" s="87"/>
      <c r="B19" s="87"/>
      <c r="C19" s="87"/>
      <c r="D19" s="87"/>
      <c r="E19" s="87"/>
      <c r="F19" s="2">
        <v>2553.9</v>
      </c>
      <c r="G19" s="2">
        <v>3</v>
      </c>
    </row>
    <row r="20" spans="1:7" ht="135" x14ac:dyDescent="0.25">
      <c r="A20" s="3" t="s">
        <v>7</v>
      </c>
      <c r="B20" s="3" t="s">
        <v>10</v>
      </c>
      <c r="C20" s="3" t="s">
        <v>3</v>
      </c>
      <c r="D20" s="18" t="s">
        <v>9</v>
      </c>
      <c r="E20" s="3" t="s">
        <v>8</v>
      </c>
    </row>
    <row r="21" spans="1:7" ht="75" x14ac:dyDescent="0.25">
      <c r="A21" s="6" t="s">
        <v>39</v>
      </c>
      <c r="B21" s="8" t="s">
        <v>40</v>
      </c>
      <c r="C21" s="3" t="s">
        <v>4</v>
      </c>
      <c r="D21" s="3">
        <v>19.78</v>
      </c>
      <c r="E21" s="7">
        <f>D21*F19*G19</f>
        <v>151548.42600000004</v>
      </c>
    </row>
    <row r="22" spans="1:7" x14ac:dyDescent="0.25">
      <c r="A22" s="6" t="s">
        <v>41</v>
      </c>
      <c r="B22" s="8" t="s">
        <v>25</v>
      </c>
      <c r="C22" s="3" t="s">
        <v>4</v>
      </c>
      <c r="D22" s="3">
        <v>7.13</v>
      </c>
      <c r="E22" s="7">
        <f>D22*F19*G19</f>
        <v>54627.921000000002</v>
      </c>
    </row>
    <row r="23" spans="1:7" ht="38.25" x14ac:dyDescent="0.25">
      <c r="A23" s="6" t="s">
        <v>22</v>
      </c>
      <c r="B23" s="8" t="s">
        <v>23</v>
      </c>
      <c r="C23" s="3" t="s">
        <v>4</v>
      </c>
      <c r="D23" s="3">
        <v>0</v>
      </c>
      <c r="E23" s="7">
        <f>D23*F19*G19</f>
        <v>0</v>
      </c>
    </row>
    <row r="24" spans="1:7" x14ac:dyDescent="0.25">
      <c r="A24" s="6" t="s">
        <v>45</v>
      </c>
      <c r="B24" s="8" t="s">
        <v>73</v>
      </c>
      <c r="C24" s="3" t="s">
        <v>30</v>
      </c>
      <c r="D24" s="3"/>
      <c r="E24" s="7">
        <f>4237.14+1296.06+2595.97</f>
        <v>8129.17</v>
      </c>
    </row>
    <row r="25" spans="1:7" x14ac:dyDescent="0.25">
      <c r="A25" s="6" t="s">
        <v>43</v>
      </c>
      <c r="B25" s="8" t="s">
        <v>73</v>
      </c>
      <c r="C25" s="3" t="s">
        <v>30</v>
      </c>
      <c r="D25" s="3"/>
      <c r="E25" s="7">
        <f>1932.01+964.57+3153.84</f>
        <v>6050.42</v>
      </c>
    </row>
    <row r="26" spans="1:7" x14ac:dyDescent="0.25">
      <c r="A26" s="6" t="s">
        <v>44</v>
      </c>
      <c r="B26" s="8" t="s">
        <v>73</v>
      </c>
      <c r="C26" s="3" t="s">
        <v>30</v>
      </c>
      <c r="D26" s="3"/>
      <c r="E26" s="7">
        <f>2527.84+3167.2+2788.32</f>
        <v>8483.36</v>
      </c>
    </row>
    <row r="27" spans="1:7" x14ac:dyDescent="0.25">
      <c r="A27" s="6" t="s">
        <v>29</v>
      </c>
      <c r="B27" s="8" t="s">
        <v>73</v>
      </c>
      <c r="C27" s="3" t="s">
        <v>30</v>
      </c>
      <c r="D27" s="3"/>
      <c r="E27" s="7">
        <v>940</v>
      </c>
    </row>
    <row r="28" spans="1:7" x14ac:dyDescent="0.25">
      <c r="A28" s="6" t="s">
        <v>48</v>
      </c>
      <c r="B28" s="8" t="s">
        <v>73</v>
      </c>
      <c r="C28" s="3" t="s">
        <v>30</v>
      </c>
      <c r="D28" s="3"/>
      <c r="E28" s="7">
        <v>0</v>
      </c>
    </row>
    <row r="29" spans="1:7" ht="45" x14ac:dyDescent="0.25">
      <c r="A29" s="102" t="s">
        <v>94</v>
      </c>
      <c r="B29" s="103" t="s">
        <v>95</v>
      </c>
      <c r="C29" s="31" t="s">
        <v>96</v>
      </c>
      <c r="D29" s="31">
        <v>4</v>
      </c>
      <c r="E29" s="32">
        <f>D29*333.76</f>
        <v>1335.04</v>
      </c>
    </row>
    <row r="30" spans="1:7" s="13" customFormat="1" ht="14.25" x14ac:dyDescent="0.2">
      <c r="A30" s="9" t="s">
        <v>28</v>
      </c>
      <c r="B30" s="10"/>
      <c r="C30" s="11"/>
      <c r="D30" s="19"/>
      <c r="E30" s="12">
        <f>SUM(E21:E29)</f>
        <v>231114.33700000009</v>
      </c>
    </row>
    <row r="31" spans="1:7" ht="45.75" customHeight="1" x14ac:dyDescent="0.25">
      <c r="A31" s="83" t="s">
        <v>97</v>
      </c>
      <c r="B31" s="83"/>
      <c r="C31" s="83"/>
      <c r="D31" s="83"/>
      <c r="E31" s="83"/>
      <c r="F31" s="22"/>
    </row>
    <row r="32" spans="1:7" ht="29.25" customHeight="1" x14ac:dyDescent="0.25">
      <c r="A32" s="82" t="s">
        <v>21</v>
      </c>
      <c r="B32" s="82"/>
      <c r="C32" s="82"/>
      <c r="D32" s="82"/>
      <c r="E32" s="82"/>
    </row>
    <row r="33" spans="1:8" x14ac:dyDescent="0.25">
      <c r="A33" s="82" t="s">
        <v>20</v>
      </c>
      <c r="B33" s="82"/>
      <c r="C33" s="82"/>
      <c r="D33" s="82"/>
      <c r="E33" s="82"/>
    </row>
    <row r="34" spans="1:8" ht="32.25" customHeight="1" x14ac:dyDescent="0.25">
      <c r="A34" s="82" t="s">
        <v>31</v>
      </c>
      <c r="B34" s="82"/>
      <c r="C34" s="82"/>
      <c r="D34" s="82"/>
      <c r="E34" s="82"/>
    </row>
    <row r="35" spans="1:8" x14ac:dyDescent="0.25">
      <c r="A35" s="82" t="s">
        <v>18</v>
      </c>
      <c r="B35" s="82"/>
      <c r="C35" s="82"/>
      <c r="D35" s="82"/>
      <c r="E35" s="82"/>
    </row>
    <row r="36" spans="1:8" x14ac:dyDescent="0.25">
      <c r="A36" s="84" t="s">
        <v>5</v>
      </c>
      <c r="B36" s="84"/>
      <c r="C36" s="84"/>
      <c r="D36" s="84"/>
      <c r="E36" s="84"/>
    </row>
    <row r="37" spans="1:8" x14ac:dyDescent="0.25">
      <c r="A37" s="82" t="s">
        <v>18</v>
      </c>
      <c r="B37" s="82"/>
      <c r="C37" s="82"/>
      <c r="D37" s="82"/>
      <c r="E37" s="82"/>
    </row>
    <row r="38" spans="1:8" ht="15" customHeight="1" x14ac:dyDescent="0.25">
      <c r="A38" s="85" t="s">
        <v>47</v>
      </c>
      <c r="B38" s="85"/>
      <c r="C38" s="85"/>
      <c r="D38" s="85"/>
      <c r="E38" s="4"/>
    </row>
    <row r="39" spans="1:8" x14ac:dyDescent="0.25">
      <c r="B39" s="86" t="s">
        <v>19</v>
      </c>
      <c r="C39" s="86"/>
      <c r="D39" s="86"/>
      <c r="E39" s="5" t="s">
        <v>6</v>
      </c>
    </row>
    <row r="40" spans="1:8" x14ac:dyDescent="0.25">
      <c r="A40" s="46"/>
      <c r="B40" s="46"/>
      <c r="C40" s="46"/>
      <c r="D40" s="20"/>
      <c r="E40" s="46"/>
    </row>
    <row r="41" spans="1:8" x14ac:dyDescent="0.25">
      <c r="A41" s="85" t="s">
        <v>49</v>
      </c>
      <c r="B41" s="85"/>
      <c r="C41" s="85"/>
      <c r="D41" s="85"/>
      <c r="E41" s="4"/>
    </row>
    <row r="42" spans="1:8" x14ac:dyDescent="0.25">
      <c r="B42" s="86" t="s">
        <v>19</v>
      </c>
      <c r="C42" s="86"/>
      <c r="D42" s="86"/>
      <c r="E42" s="5" t="s">
        <v>6</v>
      </c>
    </row>
    <row r="43" spans="1:8" x14ac:dyDescent="0.25">
      <c r="B43" s="29"/>
      <c r="C43" s="29"/>
      <c r="D43" s="29"/>
      <c r="E43" s="5"/>
    </row>
    <row r="44" spans="1:8" x14ac:dyDescent="0.25">
      <c r="B44" s="29"/>
      <c r="C44" s="29"/>
      <c r="D44" s="29"/>
      <c r="E44" s="5"/>
    </row>
    <row r="45" spans="1:8" x14ac:dyDescent="0.25">
      <c r="A45" s="33" t="s">
        <v>50</v>
      </c>
    </row>
    <row r="46" spans="1:8" x14ac:dyDescent="0.25">
      <c r="A46" s="13" t="s">
        <v>32</v>
      </c>
    </row>
    <row r="47" spans="1:8" x14ac:dyDescent="0.25">
      <c r="A47" s="13" t="s">
        <v>38</v>
      </c>
      <c r="C47" s="14">
        <f>'3кв'!C54</f>
        <v>-31527.265000000014</v>
      </c>
    </row>
    <row r="48" spans="1:8" x14ac:dyDescent="0.25">
      <c r="A48" s="45" t="s">
        <v>59</v>
      </c>
      <c r="B48" s="45"/>
      <c r="C48" s="15"/>
      <c r="H48" s="17"/>
    </row>
    <row r="49" spans="1:4" x14ac:dyDescent="0.25">
      <c r="A49" s="2" t="s">
        <v>33</v>
      </c>
      <c r="C49" s="15">
        <f>251190.7-3870.79-1289.21</f>
        <v>246030.7</v>
      </c>
      <c r="D49" s="2"/>
    </row>
    <row r="50" spans="1:4" x14ac:dyDescent="0.25">
      <c r="A50" s="2" t="s">
        <v>58</v>
      </c>
      <c r="C50" s="15">
        <v>249</v>
      </c>
      <c r="D50" s="2"/>
    </row>
    <row r="51" spans="1:4" x14ac:dyDescent="0.25">
      <c r="A51" s="2" t="s">
        <v>70</v>
      </c>
      <c r="C51" s="15">
        <v>1289.21</v>
      </c>
      <c r="D51" s="2"/>
    </row>
    <row r="52" spans="1:4" x14ac:dyDescent="0.25">
      <c r="A52" s="82" t="s">
        <v>35</v>
      </c>
      <c r="B52" s="82"/>
      <c r="C52" s="15">
        <f>E30</f>
        <v>231114.33700000009</v>
      </c>
      <c r="D52" s="2"/>
    </row>
    <row r="53" spans="1:4" x14ac:dyDescent="0.25">
      <c r="A53" s="16" t="s">
        <v>34</v>
      </c>
      <c r="C53" s="23">
        <f>C47+C49+C50+C51-C52</f>
        <v>-15072.692000000097</v>
      </c>
    </row>
  </sheetData>
  <mergeCells count="30">
    <mergeCell ref="A7:E7"/>
    <mergeCell ref="A1:E1"/>
    <mergeCell ref="A2:E2"/>
    <mergeCell ref="A3:E3"/>
    <mergeCell ref="A5:E5"/>
    <mergeCell ref="A6:E6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52:B52"/>
    <mergeCell ref="A31:E31"/>
    <mergeCell ref="A32:E32"/>
    <mergeCell ref="A33:E33"/>
    <mergeCell ref="A34:E34"/>
    <mergeCell ref="A35:E35"/>
    <mergeCell ref="A36:E36"/>
    <mergeCell ref="A37:E37"/>
    <mergeCell ref="A38:D38"/>
    <mergeCell ref="B39:D39"/>
    <mergeCell ref="A41:D41"/>
    <mergeCell ref="B42:D42"/>
  </mergeCells>
  <printOptions horizontalCentered="1"/>
  <pageMargins left="0.31496062992125984" right="0.31496062992125984" top="0.15748031496062992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view="pageBreakPreview" topLeftCell="A13" zoomScaleSheetLayoutView="100" workbookViewId="0">
      <selection activeCell="K13" sqref="K13"/>
    </sheetView>
  </sheetViews>
  <sheetFormatPr defaultRowHeight="15.75" x14ac:dyDescent="0.25"/>
  <cols>
    <col min="1" max="1" width="10.5703125" style="49" customWidth="1"/>
    <col min="2" max="2" width="60.85546875" style="49" customWidth="1"/>
    <col min="3" max="3" width="16.140625" style="49" customWidth="1"/>
    <col min="4" max="4" width="11.85546875" style="49" customWidth="1"/>
    <col min="5" max="5" width="14.7109375" style="49" customWidth="1"/>
    <col min="6" max="6" width="12.42578125" style="49" customWidth="1"/>
    <col min="7" max="7" width="12" style="49" customWidth="1"/>
    <col min="8" max="8" width="13.5703125" style="49" customWidth="1"/>
    <col min="9" max="16384" width="9.140625" style="49"/>
  </cols>
  <sheetData>
    <row r="1" spans="1:4" x14ac:dyDescent="0.25">
      <c r="A1" s="99" t="s">
        <v>74</v>
      </c>
      <c r="B1" s="99"/>
      <c r="C1" s="99"/>
      <c r="D1" s="48"/>
    </row>
    <row r="2" spans="1:4" x14ac:dyDescent="0.25">
      <c r="A2" s="100" t="s">
        <v>75</v>
      </c>
      <c r="B2" s="100"/>
      <c r="C2" s="100"/>
      <c r="D2" s="50"/>
    </row>
    <row r="3" spans="1:4" x14ac:dyDescent="0.25">
      <c r="A3" s="100" t="s">
        <v>92</v>
      </c>
      <c r="B3" s="100"/>
      <c r="C3" s="100"/>
      <c r="D3" s="50"/>
    </row>
    <row r="4" spans="1:4" x14ac:dyDescent="0.25">
      <c r="A4" s="99" t="s">
        <v>76</v>
      </c>
      <c r="B4" s="99"/>
      <c r="C4" s="99"/>
      <c r="D4" s="48"/>
    </row>
    <row r="5" spans="1:4" x14ac:dyDescent="0.25">
      <c r="A5" s="101"/>
      <c r="B5" s="101"/>
      <c r="C5" s="101"/>
      <c r="D5" s="1"/>
    </row>
    <row r="6" spans="1:4" x14ac:dyDescent="0.25">
      <c r="A6" s="50"/>
      <c r="B6" s="51" t="s">
        <v>77</v>
      </c>
      <c r="C6" s="52">
        <f>'1кв'!C48</f>
        <v>-67124.7</v>
      </c>
      <c r="D6" s="53"/>
    </row>
    <row r="7" spans="1:4" x14ac:dyDescent="0.25">
      <c r="A7" s="54" t="s">
        <v>78</v>
      </c>
      <c r="B7" s="51" t="s">
        <v>100</v>
      </c>
      <c r="C7" s="52"/>
      <c r="D7" s="53"/>
    </row>
    <row r="8" spans="1:4" x14ac:dyDescent="0.25">
      <c r="A8" s="50"/>
      <c r="B8" s="55" t="s">
        <v>79</v>
      </c>
      <c r="C8" s="52"/>
      <c r="D8" s="53"/>
    </row>
    <row r="9" spans="1:4" x14ac:dyDescent="0.25">
      <c r="A9" s="50"/>
      <c r="B9" s="56" t="s">
        <v>101</v>
      </c>
      <c r="C9" s="52"/>
      <c r="D9" s="53"/>
    </row>
    <row r="10" spans="1:4" x14ac:dyDescent="0.25">
      <c r="A10" s="50"/>
      <c r="B10" s="56" t="s">
        <v>102</v>
      </c>
      <c r="C10" s="52"/>
      <c r="D10" s="53"/>
    </row>
    <row r="11" spans="1:4" x14ac:dyDescent="0.25">
      <c r="A11" s="50"/>
      <c r="B11" s="56" t="s">
        <v>103</v>
      </c>
      <c r="C11" s="52"/>
      <c r="D11" s="53"/>
    </row>
    <row r="12" spans="1:4" x14ac:dyDescent="0.25">
      <c r="B12" s="57" t="s">
        <v>80</v>
      </c>
      <c r="C12" s="58">
        <f>'1кв'!C50+'2кв'!C49+'3кв'!C50+'4кв'!C49</f>
        <v>917662.39000000013</v>
      </c>
      <c r="D12" s="59"/>
    </row>
    <row r="13" spans="1:4" x14ac:dyDescent="0.25">
      <c r="B13" s="57" t="s">
        <v>98</v>
      </c>
      <c r="C13" s="58">
        <f>'1кв'!C51+'2кв'!C50+'3кв'!C51+'4кв'!C50</f>
        <v>996</v>
      </c>
      <c r="D13" s="59"/>
    </row>
    <row r="14" spans="1:4" x14ac:dyDescent="0.25">
      <c r="B14" s="57" t="s">
        <v>99</v>
      </c>
      <c r="C14" s="58">
        <f>'2кв'!C51+'3кв'!C52+'4кв'!C51</f>
        <v>60953.56</v>
      </c>
      <c r="D14" s="59"/>
    </row>
    <row r="15" spans="1:4" x14ac:dyDescent="0.25">
      <c r="A15" s="60"/>
      <c r="B15" s="61" t="s">
        <v>81</v>
      </c>
      <c r="C15" s="62">
        <f>SUM(C12:C14)</f>
        <v>979611.95000000019</v>
      </c>
      <c r="D15" s="53"/>
    </row>
    <row r="16" spans="1:4" x14ac:dyDescent="0.25">
      <c r="A16" s="1"/>
      <c r="B16" s="98"/>
      <c r="C16" s="98"/>
      <c r="D16" s="63"/>
    </row>
    <row r="17" spans="1:5" x14ac:dyDescent="0.25">
      <c r="A17" s="64" t="s">
        <v>82</v>
      </c>
      <c r="B17" s="65" t="s">
        <v>83</v>
      </c>
      <c r="C17" s="58">
        <f>'1кв'!E21+'2кв'!E21+'3кв'!E21+'4кв'!E21</f>
        <v>588265.32600000012</v>
      </c>
      <c r="D17" s="63"/>
    </row>
    <row r="18" spans="1:5" x14ac:dyDescent="0.25">
      <c r="A18" s="64"/>
      <c r="B18" s="6" t="s">
        <v>41</v>
      </c>
      <c r="C18" s="58">
        <f>'1кв'!E22+'2кв'!E22+'3кв'!E22+'4кв'!E22</f>
        <v>209011.17600000001</v>
      </c>
      <c r="D18" s="63"/>
    </row>
    <row r="19" spans="1:5" x14ac:dyDescent="0.25">
      <c r="A19" s="64"/>
      <c r="B19" s="66" t="s">
        <v>84</v>
      </c>
      <c r="C19" s="58">
        <f>'1кв'!E23+'2кв'!E23+'3кв'!E23+'4кв'!E23</f>
        <v>0</v>
      </c>
      <c r="D19" s="63"/>
    </row>
    <row r="20" spans="1:5" x14ac:dyDescent="0.25">
      <c r="A20" s="64"/>
      <c r="B20" s="56" t="s">
        <v>45</v>
      </c>
      <c r="C20" s="58">
        <f>'1кв'!E24+'2кв'!E24+'3кв'!E24+'4кв'!E24</f>
        <v>23218.550000000003</v>
      </c>
      <c r="D20" s="63"/>
    </row>
    <row r="21" spans="1:5" x14ac:dyDescent="0.25">
      <c r="A21" s="64"/>
      <c r="B21" s="56" t="s">
        <v>43</v>
      </c>
      <c r="C21" s="58">
        <f>'1кв'!E25+'2кв'!E25+'3кв'!E25+'4кв'!E25</f>
        <v>17617.760000000002</v>
      </c>
      <c r="D21" s="63"/>
    </row>
    <row r="22" spans="1:5" x14ac:dyDescent="0.25">
      <c r="A22" s="64"/>
      <c r="B22" s="56" t="s">
        <v>44</v>
      </c>
      <c r="C22" s="58">
        <f>'1кв'!E26+'2кв'!E26+'3кв'!E26+'4кв'!E26</f>
        <v>35270.910000000003</v>
      </c>
      <c r="D22" s="63"/>
    </row>
    <row r="23" spans="1:5" x14ac:dyDescent="0.25">
      <c r="A23" s="1"/>
      <c r="B23" s="56" t="s">
        <v>29</v>
      </c>
      <c r="C23" s="58">
        <f>'1кв'!E27+'2кв'!E27+'3кв'!E27+'4кв'!E27</f>
        <v>23759.29</v>
      </c>
      <c r="D23" s="63"/>
      <c r="E23" s="67"/>
    </row>
    <row r="24" spans="1:5" x14ac:dyDescent="0.25">
      <c r="A24" s="1"/>
      <c r="B24" s="68" t="s">
        <v>85</v>
      </c>
      <c r="C24" s="58">
        <f>'3кв'!E28</f>
        <v>123.09</v>
      </c>
      <c r="D24" s="63"/>
      <c r="E24" s="67"/>
    </row>
    <row r="25" spans="1:5" x14ac:dyDescent="0.25">
      <c r="A25" s="64"/>
      <c r="B25" s="69" t="s">
        <v>104</v>
      </c>
      <c r="C25" s="70">
        <f>'1кв'!E29+'4кв'!E29</f>
        <v>6675.2</v>
      </c>
      <c r="D25" s="63"/>
    </row>
    <row r="26" spans="1:5" x14ac:dyDescent="0.25">
      <c r="A26" s="64"/>
      <c r="B26" s="55" t="s">
        <v>86</v>
      </c>
      <c r="C26" s="70">
        <f>SUM(C28:C29)</f>
        <v>23618.639999999999</v>
      </c>
      <c r="D26" s="63"/>
    </row>
    <row r="27" spans="1:5" x14ac:dyDescent="0.25">
      <c r="A27" s="64"/>
      <c r="B27" s="55" t="s">
        <v>79</v>
      </c>
      <c r="C27" s="70"/>
      <c r="D27" s="63"/>
    </row>
    <row r="28" spans="1:5" ht="31.5" x14ac:dyDescent="0.25">
      <c r="A28" s="64"/>
      <c r="B28" s="71" t="s">
        <v>69</v>
      </c>
      <c r="C28" s="72">
        <f>'2кв'!E29</f>
        <v>23618.639999999999</v>
      </c>
      <c r="D28" s="63"/>
    </row>
    <row r="29" spans="1:5" x14ac:dyDescent="0.25">
      <c r="A29" s="64"/>
      <c r="B29" s="71"/>
      <c r="C29" s="72"/>
      <c r="D29" s="63"/>
    </row>
    <row r="30" spans="1:5" x14ac:dyDescent="0.25">
      <c r="A30" s="1"/>
      <c r="B30" s="73" t="s">
        <v>87</v>
      </c>
      <c r="C30" s="74">
        <f>SUM(C17:C26)</f>
        <v>927559.94200000016</v>
      </c>
      <c r="D30" s="63"/>
      <c r="E30" s="67"/>
    </row>
    <row r="31" spans="1:5" x14ac:dyDescent="0.25">
      <c r="A31" s="1"/>
      <c r="B31" s="75" t="s">
        <v>93</v>
      </c>
      <c r="C31" s="76">
        <f>C6+C15-C30</f>
        <v>-15072.691999999923</v>
      </c>
      <c r="D31" s="63"/>
    </row>
    <row r="32" spans="1:5" x14ac:dyDescent="0.25">
      <c r="A32" s="1"/>
      <c r="B32" s="54"/>
      <c r="C32" s="54"/>
      <c r="D32" s="63"/>
    </row>
    <row r="33" spans="1:4" x14ac:dyDescent="0.25">
      <c r="A33" s="1"/>
      <c r="B33" s="77" t="s">
        <v>88</v>
      </c>
      <c r="C33" s="77"/>
      <c r="D33" s="63"/>
    </row>
    <row r="34" spans="1:4" x14ac:dyDescent="0.25">
      <c r="A34" s="1"/>
      <c r="B34" s="77" t="s">
        <v>105</v>
      </c>
      <c r="C34" s="78">
        <v>99177.01</v>
      </c>
      <c r="D34" s="63"/>
    </row>
    <row r="35" spans="1:4" x14ac:dyDescent="0.25">
      <c r="A35" s="1"/>
      <c r="B35" s="79" t="s">
        <v>106</v>
      </c>
      <c r="C35" s="80">
        <v>144923.39000000001</v>
      </c>
      <c r="D35" s="63"/>
    </row>
    <row r="36" spans="1:4" x14ac:dyDescent="0.25">
      <c r="A36" s="1"/>
      <c r="B36" s="77" t="s">
        <v>89</v>
      </c>
      <c r="C36" s="81">
        <f>C35-C34</f>
        <v>45746.380000000019</v>
      </c>
      <c r="D36" s="63"/>
    </row>
    <row r="37" spans="1:4" x14ac:dyDescent="0.25">
      <c r="A37" s="1"/>
      <c r="B37" s="54"/>
      <c r="C37" s="54"/>
      <c r="D37" s="63"/>
    </row>
    <row r="38" spans="1:4" x14ac:dyDescent="0.25">
      <c r="A38" s="1" t="s">
        <v>90</v>
      </c>
      <c r="B38" s="54" t="s">
        <v>107</v>
      </c>
      <c r="C38" s="54"/>
      <c r="D38" s="63"/>
    </row>
    <row r="39" spans="1:4" x14ac:dyDescent="0.25">
      <c r="A39" s="1"/>
      <c r="B39" s="54" t="s">
        <v>108</v>
      </c>
      <c r="C39" s="54"/>
      <c r="D39" s="63"/>
    </row>
    <row r="40" spans="1:4" x14ac:dyDescent="0.25">
      <c r="A40" s="1"/>
      <c r="B40" s="54" t="s">
        <v>109</v>
      </c>
      <c r="C40" s="54"/>
      <c r="D40" s="63"/>
    </row>
    <row r="41" spans="1:4" x14ac:dyDescent="0.25">
      <c r="A41" s="1"/>
      <c r="B41" s="79"/>
      <c r="C41" s="54"/>
      <c r="D41" s="63"/>
    </row>
    <row r="42" spans="1:4" x14ac:dyDescent="0.25">
      <c r="A42" s="1"/>
      <c r="B42" s="54"/>
      <c r="C42" s="54"/>
      <c r="D42" s="63"/>
    </row>
    <row r="43" spans="1:4" x14ac:dyDescent="0.25">
      <c r="A43" s="1"/>
      <c r="B43" s="54" t="s">
        <v>91</v>
      </c>
      <c r="C43" s="54"/>
      <c r="D43" s="63"/>
    </row>
    <row r="44" spans="1:4" x14ac:dyDescent="0.25">
      <c r="A44" s="1"/>
      <c r="B44" s="54"/>
      <c r="C44" s="54"/>
      <c r="D44" s="63"/>
    </row>
    <row r="45" spans="1:4" x14ac:dyDescent="0.25">
      <c r="A45" s="1"/>
      <c r="B45" s="54"/>
      <c r="C45" s="54"/>
      <c r="D45" s="63"/>
    </row>
  </sheetData>
  <mergeCells count="6">
    <mergeCell ref="B16:C16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2026-02-23T10:30:56Z</dcterms:modified>
</cp:coreProperties>
</file>