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4"/>
  </bookViews>
  <sheets>
    <sheet name="1кв" sheetId="30" r:id="rId1"/>
    <sheet name="2кв" sheetId="31" r:id="rId2"/>
    <sheet name="3кв" sheetId="32" r:id="rId3"/>
    <sheet name="4кв" sheetId="33" r:id="rId4"/>
    <sheet name="отчет" sheetId="34" r:id="rId5"/>
  </sheets>
  <definedNames>
    <definedName name="_xlnm.Print_Area" localSheetId="0">'1кв'!$A$1:$E$52</definedName>
    <definedName name="_xlnm.Print_Area" localSheetId="1">'2кв'!$A$1:$E$49</definedName>
    <definedName name="_xlnm.Print_Area" localSheetId="2">'3кв'!$A$1:$E$51</definedName>
    <definedName name="_xlnm.Print_Area" localSheetId="3">'4кв'!$A$1:$E$50</definedName>
    <definedName name="_xlnm.Print_Area" localSheetId="4">отчет!$A$1:$C$44</definedName>
  </definedNames>
  <calcPr calcId="152511"/>
</workbook>
</file>

<file path=xl/calcChain.xml><?xml version="1.0" encoding="utf-8"?>
<calcChain xmlns="http://schemas.openxmlformats.org/spreadsheetml/2006/main">
  <c r="E22" i="33" l="1"/>
  <c r="E22" i="32"/>
  <c r="C35" i="34" l="1"/>
  <c r="C24" i="34"/>
  <c r="G49" i="33"/>
  <c r="B47" i="33" l="1"/>
  <c r="E31" i="33"/>
  <c r="E28" i="33"/>
  <c r="E30" i="33"/>
  <c r="E29" i="33"/>
  <c r="C25" i="34" l="1"/>
  <c r="C23" i="34"/>
  <c r="C27" i="34"/>
  <c r="C22" i="34"/>
  <c r="C21" i="34"/>
  <c r="C20" i="34"/>
  <c r="C19" i="34"/>
  <c r="C18" i="34"/>
  <c r="C6" i="34"/>
  <c r="G50" i="33" l="1"/>
  <c r="B48" i="33" s="1"/>
  <c r="C13" i="34" s="1"/>
  <c r="C12" i="34"/>
  <c r="E23" i="33"/>
  <c r="C17" i="34" s="1"/>
  <c r="C16" i="34"/>
  <c r="C29" i="34" l="1"/>
  <c r="B49" i="33"/>
  <c r="C14" i="34"/>
  <c r="C30" i="34" s="1"/>
  <c r="G50" i="32"/>
  <c r="E28" i="32"/>
  <c r="E30" i="32"/>
  <c r="E31" i="32"/>
  <c r="E29" i="32"/>
  <c r="B48" i="32"/>
  <c r="B46" i="31" l="1"/>
  <c r="E30" i="31"/>
  <c r="G51" i="32" l="1"/>
  <c r="B49" i="32" s="1"/>
  <c r="E23" i="32"/>
  <c r="E32" i="32" l="1"/>
  <c r="B50" i="32" s="1"/>
  <c r="B44" i="31"/>
  <c r="E22" i="31"/>
  <c r="G48" i="31"/>
  <c r="G49" i="31" s="1"/>
  <c r="B47" i="31" s="1"/>
  <c r="E23" i="31"/>
  <c r="B48" i="31" s="1"/>
  <c r="B49" i="31" l="1"/>
  <c r="B46" i="32" s="1"/>
  <c r="B51" i="32" s="1"/>
  <c r="B45" i="33" s="1"/>
  <c r="B50" i="33" s="1"/>
  <c r="E30" i="30"/>
  <c r="G51" i="30" l="1"/>
  <c r="G52" i="30" s="1"/>
  <c r="B49" i="30" s="1"/>
  <c r="E23" i="30"/>
  <c r="E22" i="30"/>
  <c r="E32" i="30" l="1"/>
  <c r="B51" i="30" s="1"/>
  <c r="B52" i="30" l="1"/>
</calcChain>
</file>

<file path=xl/sharedStrings.xml><?xml version="1.0" encoding="utf-8"?>
<sst xmlns="http://schemas.openxmlformats.org/spreadsheetml/2006/main" count="342" uniqueCount="118">
  <si>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</si>
  <si>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</si>
  <si>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</si>
  <si>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</si>
  <si>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</si>
  <si>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</si>
  <si>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</si>
  <si>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</si>
  <si>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</si>
  <si>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</si>
  <si>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</si>
  <si>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</si>
  <si>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</si>
  <si>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</si>
  <si>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</si>
  <si>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</si>
  <si>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</si>
  <si>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</si>
  <si>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</si>
  <si>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</si>
  <si>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</si>
  <si>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</si>
  <si>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</si>
  <si>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</si>
  <si>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Линейная, д. 19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</si>
  <si>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№15 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</si>
  <si>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Линейная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</si>
  <si>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</si>
  <si>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</si>
  <si>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</si>
  <si>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</si>
  <si>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Итого остаток на конец квартала </t>
  </si>
  <si>
    <t>в т.ч. Оплачено</t>
  </si>
  <si>
    <t>оплачено не жилые помещения</t>
  </si>
  <si>
    <t>Расходы по обслуживанию и тек. ремонту</t>
  </si>
  <si>
    <t>Информация для собственников:</t>
  </si>
  <si>
    <t xml:space="preserve">Расходы по управлению МКД </t>
  </si>
  <si>
    <t>Остаток на начало квартала</t>
  </si>
  <si>
    <t>определена приложением № 9 к договору №9 от 01.04.2015 г.</t>
  </si>
  <si>
    <t>Услуги по содержанию многоквартирного дома</t>
  </si>
  <si>
    <t xml:space="preserve">Дератизация и дезинсекция </t>
  </si>
  <si>
    <t>по заявке собственников</t>
  </si>
  <si>
    <t>библ.</t>
  </si>
  <si>
    <t>админ.</t>
  </si>
  <si>
    <t>холодная вода на СОИ</t>
  </si>
  <si>
    <t>электроэнергия на СОИ</t>
  </si>
  <si>
    <t>водоотведение на СОИ</t>
  </si>
  <si>
    <t xml:space="preserve">пригородов </t>
  </si>
  <si>
    <t>39,7м2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</si>
  <si>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</si>
  <si>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</si>
  <si>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Земляникова Николая Александровича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</si>
  <si>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 №2 от 20.04.2023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</si>
  <si>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Земляников Н.А.</t>
    </r>
  </si>
  <si>
    <t>Вдохновение</t>
  </si>
  <si>
    <t>S дома = 2424,6+249,5 (не жилые) = 2674,1м2</t>
  </si>
  <si>
    <t>за 1 квартал 2025 года</t>
  </si>
  <si>
    <t>31.03.2025 г.</t>
  </si>
  <si>
    <t>Установка  радиатора отопления во 2 подъезде (кв.3)</t>
  </si>
  <si>
    <t>февраль</t>
  </si>
  <si>
    <t>январь-февраль</t>
  </si>
  <si>
    <t>ч/ч</t>
  </si>
  <si>
    <t>Ремонт подьезда (смета)</t>
  </si>
  <si>
    <t xml:space="preserve">           2. Всего за период с "01" 01 2025 г. по "31" 03 2025 г. выполнено работ (оказано услуг) на общую сумму триста двадцать пять тысяч шестьсот шестьдесят один рубль 69 копеек.</t>
  </si>
  <si>
    <t>Предъявлено населению  207252,56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</si>
  <si>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</si>
  <si>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</si>
  <si>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</si>
  <si>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</si>
  <si>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</si>
  <si>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</si>
  <si>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полив</t>
  </si>
  <si>
    <t xml:space="preserve">           2. Всего за период с "01" 04 2025 г. по "30" 06 2025 г. выполнено работ (оказано услуг) на общую сумму двести четырнадцать тысяч семьсот одиннадцать рублей 55 копеек</t>
  </si>
  <si>
    <t>Предъявлено населению  224583,92</t>
  </si>
  <si>
    <t>Крепление оторвавшегося парапета на кровле  (кв. 3)</t>
  </si>
  <si>
    <t>изготовление и установка очистителя для обуви (кв.6)</t>
  </si>
  <si>
    <t>июль</t>
  </si>
  <si>
    <t>август</t>
  </si>
  <si>
    <t>ч/час</t>
  </si>
  <si>
    <t>Штукатурка отдельных мест после замены стояка канал, заделка отверстий (библиотека, квартиры)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</si>
  <si>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</si>
  <si>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</si>
  <si>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</si>
  <si>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</si>
  <si>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Линейная, д. 19</t>
  </si>
  <si>
    <t>Остаток на начало периода</t>
  </si>
  <si>
    <t xml:space="preserve">Доходы: </t>
  </si>
  <si>
    <t>в том числе:</t>
  </si>
  <si>
    <t>Оплачено в текущем периоде по квитанциям</t>
  </si>
  <si>
    <t xml:space="preserve"> </t>
  </si>
  <si>
    <t>Оплачено не жилые помещения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</si>
  <si>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</si>
  <si>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</si>
  <si>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</si>
  <si>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</si>
  <si>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</si>
  <si>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</si>
  <si>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</si>
  <si>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</si>
  <si>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</si>
  <si>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</si>
  <si>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 г. по 31.12.2025г.</t>
  </si>
  <si>
    <t>Остаток средств на 01.01.2026</t>
  </si>
  <si>
    <t>Обрезка уголка на балконе</t>
  </si>
  <si>
    <t>Замена крана на стояках отопления( кв.3)</t>
  </si>
  <si>
    <t>декабрь</t>
  </si>
  <si>
    <t>Предъявлено населению  225340,74</t>
  </si>
  <si>
    <t>Начислено всего 863755,81</t>
  </si>
  <si>
    <t>* холодная вода на СОИ - 0</t>
  </si>
  <si>
    <t>* водоотведение на СОИ- 0</t>
  </si>
  <si>
    <t>* электроэнергия на СОИ- 27996,07</t>
  </si>
  <si>
    <t>Непредвиденные работы 29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</si>
  <si>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</si>
  <si>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</si>
  <si>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</si>
  <si>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</si>
  <si>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07 2025 г. по "30" 09 2025 г. выполнено работ (оказано услуг) на общую сумму двести тридцать семь тысяч триста пятьдесят девять рублей 51 копейка</t>
  </si>
  <si>
    <t xml:space="preserve">           2. Всего за период с "01" 10  2025 г. по "31" 12  2025 гвыполнено работ (оказано услуг) на общую сумму двести тридцать двадцать шесть тысяч восемьдесят шесть рублей 29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</si>
</sst>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\ _₽"/>
    <numFmt numFmtId="165" formatCode="[$-419]General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2" fillId="0" borderId="0"/>
    <xf numFmtId="165" fontId="13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43" fontId="7" fillId="0" borderId="0" xfId="0" applyNumberFormat="1" applyFont="1"/>
    <xf numFmtId="43" fontId="4" fillId="0" borderId="0" xfId="1" applyFont="1"/>
    <xf numFmtId="0" fontId="10" fillId="0" borderId="0" xfId="0" applyFont="1"/>
    <xf numFmtId="43" fontId="4" fillId="0" borderId="0" xfId="0" applyNumberFormat="1" applyFont="1"/>
    <xf numFmtId="2" fontId="4" fillId="0" borderId="0" xfId="0" applyNumberFormat="1" applyFont="1"/>
    <xf numFmtId="39" fontId="7" fillId="0" borderId="0" xfId="1" applyNumberFormat="1" applyFont="1"/>
    <xf numFmtId="164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7" fillId="0" borderId="1" xfId="0" applyFont="1" applyBorder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14" fillId="0" borderId="0" xfId="0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5" fillId="0" borderId="4" xfId="0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5" fillId="0" borderId="4" xfId="0" applyFont="1" applyFill="1" applyBorder="1"/>
    <xf numFmtId="0" fontId="15" fillId="0" borderId="4" xfId="0" applyFont="1" applyBorder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17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4" fontId="8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6" fontId="3" fillId="0" borderId="0" xfId="1" applyNumberFormat="1" applyFont="1" applyBorder="1"/>
    <xf numFmtId="2" fontId="3" fillId="0" borderId="0" xfId="0" applyNumberFormat="1" applyFont="1"/>
    <xf numFmtId="0" fontId="3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3" fontId="17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8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166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6" fontId="3" fillId="0" borderId="0" xfId="1" applyNumberFormat="1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topLeftCell="A22" zoomScaleSheetLayoutView="100" workbookViewId="0">
      <selection activeCell="A29" sqref="A2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140625" style="2" customWidth="1"/>
    <col min="4" max="4" width="16.140625" style="2" customWidth="1"/>
    <col min="5" max="5" width="14.140625" style="2" customWidth="1"/>
    <col min="6" max="6" width="13.28515625" style="2" customWidth="1"/>
    <col min="7" max="7" width="9.140625" style="2"/>
    <col min="8" max="8" width="16.14062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27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56</v>
      </c>
      <c r="B3" s="103"/>
      <c r="C3" s="103"/>
      <c r="D3" s="103"/>
      <c r="E3" s="103"/>
    </row>
    <row r="4" spans="1:5" s="1" customFormat="1" ht="15.75" x14ac:dyDescent="0.25">
      <c r="A4" s="20" t="s">
        <v>13</v>
      </c>
      <c r="B4" s="30"/>
      <c r="C4" s="30"/>
      <c r="D4" s="24"/>
      <c r="E4" s="25" t="s">
        <v>57</v>
      </c>
    </row>
    <row r="5" spans="1:5" x14ac:dyDescent="0.25">
      <c r="A5" s="28"/>
      <c r="B5" s="30"/>
      <c r="C5" s="30"/>
      <c r="D5" s="30"/>
      <c r="E5" s="30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104" t="s">
        <v>24</v>
      </c>
      <c r="B7" s="104"/>
      <c r="C7" s="104"/>
      <c r="D7" s="104"/>
      <c r="E7" s="104"/>
    </row>
    <row r="8" spans="1:5" x14ac:dyDescent="0.25">
      <c r="A8" s="98" t="s">
        <v>1</v>
      </c>
      <c r="B8" s="98"/>
      <c r="C8" s="98"/>
      <c r="D8" s="98"/>
      <c r="E8" s="98"/>
    </row>
    <row r="9" spans="1:5" ht="18.75" customHeight="1" x14ac:dyDescent="0.25">
      <c r="A9" s="92" t="s">
        <v>51</v>
      </c>
      <c r="B9" s="92"/>
      <c r="C9" s="92"/>
      <c r="D9" s="92"/>
      <c r="E9" s="92"/>
    </row>
    <row r="10" spans="1:5" ht="22.9" customHeight="1" x14ac:dyDescent="0.25">
      <c r="A10" s="96" t="s">
        <v>14</v>
      </c>
      <c r="B10" s="97"/>
      <c r="C10" s="97"/>
      <c r="D10" s="97"/>
      <c r="E10" s="97"/>
    </row>
    <row r="11" spans="1:5" ht="27" customHeight="1" x14ac:dyDescent="0.25">
      <c r="A11" s="92" t="s">
        <v>52</v>
      </c>
      <c r="B11" s="92"/>
      <c r="C11" s="92"/>
      <c r="D11" s="92"/>
      <c r="E11" s="92"/>
    </row>
    <row r="12" spans="1:5" ht="18" customHeight="1" x14ac:dyDescent="0.25">
      <c r="A12" s="98" t="s">
        <v>15</v>
      </c>
      <c r="B12" s="99"/>
      <c r="C12" s="99"/>
      <c r="D12" s="99"/>
      <c r="E12" s="99"/>
    </row>
    <row r="13" spans="1:5" x14ac:dyDescent="0.25">
      <c r="A13" s="92" t="s">
        <v>21</v>
      </c>
      <c r="B13" s="92"/>
      <c r="C13" s="92"/>
      <c r="D13" s="92"/>
      <c r="E13" s="92"/>
    </row>
    <row r="14" spans="1:5" ht="15.75" customHeight="1" x14ac:dyDescent="0.25">
      <c r="A14" s="98" t="s">
        <v>2</v>
      </c>
      <c r="B14" s="99"/>
      <c r="C14" s="99"/>
      <c r="D14" s="99"/>
      <c r="E14" s="99"/>
    </row>
    <row r="15" spans="1:5" x14ac:dyDescent="0.25">
      <c r="A15" s="92" t="s">
        <v>49</v>
      </c>
      <c r="B15" s="92"/>
      <c r="C15" s="92"/>
      <c r="D15" s="92"/>
      <c r="E15" s="92"/>
    </row>
    <row r="16" spans="1:5" x14ac:dyDescent="0.25">
      <c r="A16" s="98" t="s">
        <v>16</v>
      </c>
      <c r="B16" s="99"/>
      <c r="C16" s="99"/>
      <c r="D16" s="99"/>
      <c r="E16" s="99"/>
    </row>
    <row r="17" spans="1:7" ht="32.25" customHeight="1" x14ac:dyDescent="0.25">
      <c r="A17" s="92" t="s">
        <v>17</v>
      </c>
      <c r="B17" s="92"/>
      <c r="C17" s="92"/>
      <c r="D17" s="92"/>
      <c r="E17" s="92"/>
    </row>
    <row r="18" spans="1:7" ht="57.6" customHeight="1" x14ac:dyDescent="0.25">
      <c r="A18" s="92" t="s">
        <v>25</v>
      </c>
      <c r="B18" s="92"/>
      <c r="C18" s="92"/>
      <c r="D18" s="92"/>
      <c r="E18" s="92"/>
    </row>
    <row r="19" spans="1:7" ht="34.5" customHeight="1" x14ac:dyDescent="0.25">
      <c r="A19" s="95" t="s">
        <v>26</v>
      </c>
      <c r="B19" s="95"/>
      <c r="C19" s="95"/>
      <c r="D19" s="95"/>
      <c r="E19" s="95"/>
    </row>
    <row r="20" spans="1:7" ht="18" customHeight="1" x14ac:dyDescent="0.25">
      <c r="A20" s="95"/>
      <c r="B20" s="95"/>
      <c r="C20" s="95"/>
      <c r="D20" s="95"/>
      <c r="E20" s="95"/>
      <c r="F20" s="2">
        <v>2674.1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51" x14ac:dyDescent="0.25">
      <c r="A22" s="22" t="s">
        <v>39</v>
      </c>
      <c r="B22" s="8" t="s">
        <v>38</v>
      </c>
      <c r="C22" s="3" t="s">
        <v>4</v>
      </c>
      <c r="D22" s="3">
        <v>19.010000000000002</v>
      </c>
      <c r="E22" s="19">
        <f>D22*F20*G20</f>
        <v>152503.92300000001</v>
      </c>
    </row>
    <row r="23" spans="1:7" x14ac:dyDescent="0.25">
      <c r="A23" s="6" t="s">
        <v>36</v>
      </c>
      <c r="B23" s="8" t="s">
        <v>22</v>
      </c>
      <c r="C23" s="3" t="s">
        <v>4</v>
      </c>
      <c r="D23" s="3">
        <v>6.51</v>
      </c>
      <c r="E23" s="7">
        <f>D23*F20*G20</f>
        <v>52225.172999999995</v>
      </c>
    </row>
    <row r="24" spans="1:7" ht="25.5" x14ac:dyDescent="0.25">
      <c r="A24" s="6" t="s">
        <v>40</v>
      </c>
      <c r="B24" s="8" t="s">
        <v>41</v>
      </c>
      <c r="C24" s="3" t="s">
        <v>29</v>
      </c>
      <c r="D24" s="3"/>
      <c r="E24" s="7">
        <v>0</v>
      </c>
    </row>
    <row r="25" spans="1:7" x14ac:dyDescent="0.25">
      <c r="A25" s="6" t="s">
        <v>46</v>
      </c>
      <c r="B25" s="8" t="s">
        <v>28</v>
      </c>
      <c r="C25" s="3" t="s">
        <v>29</v>
      </c>
      <c r="D25" s="3"/>
      <c r="E25" s="7">
        <v>0</v>
      </c>
    </row>
    <row r="26" spans="1:7" x14ac:dyDescent="0.25">
      <c r="A26" s="6" t="s">
        <v>45</v>
      </c>
      <c r="B26" s="8" t="s">
        <v>28</v>
      </c>
      <c r="C26" s="3" t="s">
        <v>29</v>
      </c>
      <c r="D26" s="3"/>
      <c r="E26" s="7">
        <v>8015.67</v>
      </c>
    </row>
    <row r="27" spans="1:7" x14ac:dyDescent="0.25">
      <c r="A27" s="6" t="s">
        <v>44</v>
      </c>
      <c r="B27" s="8" t="s">
        <v>28</v>
      </c>
      <c r="C27" s="3" t="s">
        <v>29</v>
      </c>
      <c r="D27" s="3"/>
      <c r="E27" s="7">
        <v>0</v>
      </c>
    </row>
    <row r="28" spans="1:7" x14ac:dyDescent="0.25">
      <c r="A28" s="6" t="s">
        <v>27</v>
      </c>
      <c r="B28" s="8" t="s">
        <v>28</v>
      </c>
      <c r="C28" s="3" t="s">
        <v>29</v>
      </c>
      <c r="D28" s="3"/>
      <c r="E28" s="7">
        <v>15978.26</v>
      </c>
    </row>
    <row r="29" spans="1:7" x14ac:dyDescent="0.25">
      <c r="A29" s="6" t="s">
        <v>62</v>
      </c>
      <c r="B29" s="8" t="s">
        <v>60</v>
      </c>
      <c r="C29" s="3" t="s">
        <v>29</v>
      </c>
      <c r="D29" s="3"/>
      <c r="E29" s="7">
        <v>94936.1</v>
      </c>
    </row>
    <row r="30" spans="1:7" ht="30" x14ac:dyDescent="0.25">
      <c r="A30" s="6" t="s">
        <v>58</v>
      </c>
      <c r="B30" s="8" t="s">
        <v>59</v>
      </c>
      <c r="C30" s="3" t="s">
        <v>61</v>
      </c>
      <c r="D30" s="3">
        <v>6</v>
      </c>
      <c r="E30" s="7">
        <f>D30*333.76</f>
        <v>2002.56</v>
      </c>
    </row>
    <row r="31" spans="1:7" x14ac:dyDescent="0.25">
      <c r="A31" s="6"/>
      <c r="B31" s="8"/>
      <c r="C31" s="3"/>
      <c r="D31" s="3"/>
      <c r="E31" s="7"/>
    </row>
    <row r="32" spans="1:7" s="12" customFormat="1" ht="14.25" x14ac:dyDescent="0.2">
      <c r="A32" s="9" t="s">
        <v>23</v>
      </c>
      <c r="B32" s="21"/>
      <c r="C32" s="10"/>
      <c r="D32" s="10"/>
      <c r="E32" s="11">
        <f>SUM(E22:E31)</f>
        <v>325661.68600000005</v>
      </c>
    </row>
    <row r="34" spans="1:9" ht="34.5" customHeight="1" x14ac:dyDescent="0.25">
      <c r="A34" s="91" t="s">
        <v>63</v>
      </c>
      <c r="B34" s="91"/>
      <c r="C34" s="91"/>
      <c r="D34" s="91"/>
      <c r="E34" s="91"/>
    </row>
    <row r="35" spans="1:9" ht="30" customHeight="1" x14ac:dyDescent="0.25">
      <c r="A35" s="92" t="s">
        <v>20</v>
      </c>
      <c r="B35" s="92"/>
      <c r="C35" s="92"/>
      <c r="D35" s="92"/>
      <c r="E35" s="92"/>
    </row>
    <row r="36" spans="1:9" ht="20.25" customHeight="1" x14ac:dyDescent="0.25">
      <c r="A36" s="92" t="s">
        <v>19</v>
      </c>
      <c r="B36" s="92"/>
      <c r="C36" s="92"/>
      <c r="D36" s="92"/>
      <c r="E36" s="92"/>
      <c r="F36" s="12"/>
      <c r="G36" s="12"/>
      <c r="H36" s="13"/>
    </row>
    <row r="37" spans="1:9" x14ac:dyDescent="0.25">
      <c r="A37" s="92" t="s">
        <v>30</v>
      </c>
      <c r="B37" s="92"/>
      <c r="C37" s="92"/>
      <c r="D37" s="92"/>
      <c r="E37" s="92"/>
    </row>
    <row r="38" spans="1:9" x14ac:dyDescent="0.25">
      <c r="A38" s="93" t="s">
        <v>5</v>
      </c>
      <c r="B38" s="93"/>
      <c r="C38" s="93"/>
      <c r="D38" s="93"/>
      <c r="E38" s="93"/>
    </row>
    <row r="39" spans="1:9" x14ac:dyDescent="0.25">
      <c r="A39" s="94" t="s">
        <v>50</v>
      </c>
      <c r="B39" s="94"/>
      <c r="C39" s="94"/>
      <c r="D39" s="94"/>
      <c r="E39" s="4"/>
    </row>
    <row r="40" spans="1:9" x14ac:dyDescent="0.25">
      <c r="B40" s="87" t="s">
        <v>18</v>
      </c>
      <c r="C40" s="87"/>
      <c r="D40" s="87"/>
      <c r="E40" s="5" t="s">
        <v>6</v>
      </c>
    </row>
    <row r="41" spans="1:9" x14ac:dyDescent="0.25">
      <c r="A41" s="27"/>
      <c r="B41" s="27"/>
      <c r="C41" s="27"/>
      <c r="D41" s="27"/>
      <c r="E41" s="27"/>
    </row>
    <row r="42" spans="1:9" ht="15" customHeight="1" x14ac:dyDescent="0.25">
      <c r="A42" s="88" t="s">
        <v>53</v>
      </c>
      <c r="B42" s="88"/>
      <c r="C42" s="88"/>
      <c r="D42" s="88"/>
      <c r="E42" s="88"/>
    </row>
    <row r="43" spans="1:9" x14ac:dyDescent="0.25">
      <c r="B43" s="89" t="s">
        <v>18</v>
      </c>
      <c r="C43" s="89"/>
      <c r="D43" s="89"/>
      <c r="E43" s="5" t="s">
        <v>6</v>
      </c>
    </row>
    <row r="44" spans="1:9" x14ac:dyDescent="0.25">
      <c r="A44" s="26" t="s">
        <v>55</v>
      </c>
    </row>
    <row r="45" spans="1:9" ht="14.45" customHeight="1" x14ac:dyDescent="0.25">
      <c r="A45" s="12" t="s">
        <v>35</v>
      </c>
      <c r="I45" s="90"/>
    </row>
    <row r="46" spans="1:9" x14ac:dyDescent="0.25">
      <c r="A46" s="2" t="s">
        <v>37</v>
      </c>
      <c r="B46" s="18">
        <v>33611.08</v>
      </c>
      <c r="I46" s="90"/>
    </row>
    <row r="47" spans="1:9" x14ac:dyDescent="0.25">
      <c r="A47" s="2" t="s">
        <v>64</v>
      </c>
      <c r="B47" s="14"/>
    </row>
    <row r="48" spans="1:9" x14ac:dyDescent="0.25">
      <c r="A48" s="2" t="s">
        <v>32</v>
      </c>
      <c r="B48" s="14">
        <v>204074.04</v>
      </c>
      <c r="F48" s="2" t="s">
        <v>47</v>
      </c>
      <c r="G48" s="2">
        <v>2263.7600000000002</v>
      </c>
      <c r="H48" s="23" t="s">
        <v>48</v>
      </c>
    </row>
    <row r="49" spans="1:8" x14ac:dyDescent="0.25">
      <c r="A49" s="2" t="s">
        <v>33</v>
      </c>
      <c r="B49" s="14">
        <f>G52</f>
        <v>16220.09</v>
      </c>
      <c r="H49" s="23"/>
    </row>
    <row r="50" spans="1:8" x14ac:dyDescent="0.25">
      <c r="A50" s="29"/>
      <c r="B50" s="14"/>
      <c r="F50" s="2" t="s">
        <v>42</v>
      </c>
      <c r="G50" s="2">
        <v>7441.35</v>
      </c>
      <c r="H50" s="17" t="s">
        <v>54</v>
      </c>
    </row>
    <row r="51" spans="1:8" ht="30" x14ac:dyDescent="0.25">
      <c r="A51" s="29" t="s">
        <v>34</v>
      </c>
      <c r="B51" s="14">
        <f>E32</f>
        <v>325661.68600000005</v>
      </c>
      <c r="F51" s="2" t="s">
        <v>43</v>
      </c>
      <c r="G51" s="2">
        <f>2632.32+3882.66</f>
        <v>6514.98</v>
      </c>
      <c r="H51" s="17"/>
    </row>
    <row r="52" spans="1:8" x14ac:dyDescent="0.25">
      <c r="A52" s="15" t="s">
        <v>31</v>
      </c>
      <c r="B52" s="18">
        <f>B46+B48+B49+B50-B51</f>
        <v>-71756.476000000053</v>
      </c>
      <c r="G52" s="2">
        <f>SUM(G48:G51)</f>
        <v>16220.09</v>
      </c>
      <c r="H52" s="17"/>
    </row>
    <row r="54" spans="1:8" x14ac:dyDescent="0.25">
      <c r="B54" s="16">
        <v>33611.08</v>
      </c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40:D40"/>
    <mergeCell ref="A42:E42"/>
    <mergeCell ref="B43:D43"/>
    <mergeCell ref="I45:I46"/>
    <mergeCell ref="A34:E34"/>
    <mergeCell ref="A35:E35"/>
    <mergeCell ref="A36:E36"/>
    <mergeCell ref="A37:E37"/>
    <mergeCell ref="A38:E38"/>
    <mergeCell ref="A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view="pageBreakPreview" topLeftCell="A22" zoomScaleSheetLayoutView="100" workbookViewId="0">
      <selection activeCell="E22" sqref="E2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140625" style="2" customWidth="1"/>
    <col min="4" max="4" width="16.140625" style="2" customWidth="1"/>
    <col min="5" max="5" width="14.140625" style="2" customWidth="1"/>
    <col min="6" max="6" width="13.28515625" style="2" customWidth="1"/>
    <col min="7" max="7" width="9.140625" style="2"/>
    <col min="8" max="8" width="16.14062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27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65</v>
      </c>
      <c r="B3" s="103"/>
      <c r="C3" s="103"/>
      <c r="D3" s="103"/>
      <c r="E3" s="103"/>
    </row>
    <row r="4" spans="1:5" s="1" customFormat="1" ht="15.75" x14ac:dyDescent="0.25">
      <c r="A4" s="20" t="s">
        <v>13</v>
      </c>
      <c r="B4" s="34"/>
      <c r="C4" s="34"/>
      <c r="D4" s="24"/>
      <c r="E4" s="25" t="s">
        <v>66</v>
      </c>
    </row>
    <row r="5" spans="1:5" x14ac:dyDescent="0.25">
      <c r="A5" s="33"/>
      <c r="B5" s="34"/>
      <c r="C5" s="34"/>
      <c r="D5" s="34"/>
      <c r="E5" s="34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104" t="s">
        <v>24</v>
      </c>
      <c r="B7" s="104"/>
      <c r="C7" s="104"/>
      <c r="D7" s="104"/>
      <c r="E7" s="104"/>
    </row>
    <row r="8" spans="1:5" x14ac:dyDescent="0.25">
      <c r="A8" s="98" t="s">
        <v>1</v>
      </c>
      <c r="B8" s="98"/>
      <c r="C8" s="98"/>
      <c r="D8" s="98"/>
      <c r="E8" s="98"/>
    </row>
    <row r="9" spans="1:5" ht="18.75" customHeight="1" x14ac:dyDescent="0.25">
      <c r="A9" s="92" t="s">
        <v>51</v>
      </c>
      <c r="B9" s="92"/>
      <c r="C9" s="92"/>
      <c r="D9" s="92"/>
      <c r="E9" s="92"/>
    </row>
    <row r="10" spans="1:5" ht="22.9" customHeight="1" x14ac:dyDescent="0.25">
      <c r="A10" s="96" t="s">
        <v>14</v>
      </c>
      <c r="B10" s="97"/>
      <c r="C10" s="97"/>
      <c r="D10" s="97"/>
      <c r="E10" s="97"/>
    </row>
    <row r="11" spans="1:5" ht="27" customHeight="1" x14ac:dyDescent="0.25">
      <c r="A11" s="92" t="s">
        <v>52</v>
      </c>
      <c r="B11" s="92"/>
      <c r="C11" s="92"/>
      <c r="D11" s="92"/>
      <c r="E11" s="92"/>
    </row>
    <row r="12" spans="1:5" ht="18" customHeight="1" x14ac:dyDescent="0.25">
      <c r="A12" s="98" t="s">
        <v>15</v>
      </c>
      <c r="B12" s="99"/>
      <c r="C12" s="99"/>
      <c r="D12" s="99"/>
      <c r="E12" s="99"/>
    </row>
    <row r="13" spans="1:5" x14ac:dyDescent="0.25">
      <c r="A13" s="92" t="s">
        <v>21</v>
      </c>
      <c r="B13" s="92"/>
      <c r="C13" s="92"/>
      <c r="D13" s="92"/>
      <c r="E13" s="92"/>
    </row>
    <row r="14" spans="1:5" ht="15.75" customHeight="1" x14ac:dyDescent="0.25">
      <c r="A14" s="98" t="s">
        <v>2</v>
      </c>
      <c r="B14" s="99"/>
      <c r="C14" s="99"/>
      <c r="D14" s="99"/>
      <c r="E14" s="99"/>
    </row>
    <row r="15" spans="1:5" x14ac:dyDescent="0.25">
      <c r="A15" s="92" t="s">
        <v>49</v>
      </c>
      <c r="B15" s="92"/>
      <c r="C15" s="92"/>
      <c r="D15" s="92"/>
      <c r="E15" s="92"/>
    </row>
    <row r="16" spans="1:5" x14ac:dyDescent="0.25">
      <c r="A16" s="98" t="s">
        <v>16</v>
      </c>
      <c r="B16" s="99"/>
      <c r="C16" s="99"/>
      <c r="D16" s="99"/>
      <c r="E16" s="99"/>
    </row>
    <row r="17" spans="1:7" ht="32.25" customHeight="1" x14ac:dyDescent="0.25">
      <c r="A17" s="92" t="s">
        <v>17</v>
      </c>
      <c r="B17" s="92"/>
      <c r="C17" s="92"/>
      <c r="D17" s="92"/>
      <c r="E17" s="92"/>
    </row>
    <row r="18" spans="1:7" ht="57.6" customHeight="1" x14ac:dyDescent="0.25">
      <c r="A18" s="92" t="s">
        <v>25</v>
      </c>
      <c r="B18" s="92"/>
      <c r="C18" s="92"/>
      <c r="D18" s="92"/>
      <c r="E18" s="92"/>
    </row>
    <row r="19" spans="1:7" ht="34.5" customHeight="1" x14ac:dyDescent="0.25">
      <c r="A19" s="95" t="s">
        <v>26</v>
      </c>
      <c r="B19" s="95"/>
      <c r="C19" s="95"/>
      <c r="D19" s="95"/>
      <c r="E19" s="95"/>
    </row>
    <row r="20" spans="1:7" ht="18" customHeight="1" x14ac:dyDescent="0.25">
      <c r="A20" s="95"/>
      <c r="B20" s="95"/>
      <c r="C20" s="95"/>
      <c r="D20" s="95"/>
      <c r="E20" s="95"/>
      <c r="F20" s="2">
        <v>2674.1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51" x14ac:dyDescent="0.25">
      <c r="A22" s="22" t="s">
        <v>39</v>
      </c>
      <c r="B22" s="8" t="s">
        <v>38</v>
      </c>
      <c r="C22" s="3" t="s">
        <v>4</v>
      </c>
      <c r="D22" s="3">
        <v>18.079999999999998</v>
      </c>
      <c r="E22" s="19">
        <f>D22*F20*G20+7460.74</f>
        <v>152503.92399999997</v>
      </c>
    </row>
    <row r="23" spans="1:7" x14ac:dyDescent="0.25">
      <c r="A23" s="6" t="s">
        <v>36</v>
      </c>
      <c r="B23" s="8" t="s">
        <v>22</v>
      </c>
      <c r="C23" s="3" t="s">
        <v>4</v>
      </c>
      <c r="D23" s="3">
        <v>6.51</v>
      </c>
      <c r="E23" s="7">
        <f>D23*F20*G20</f>
        <v>52225.172999999995</v>
      </c>
    </row>
    <row r="24" spans="1:7" ht="25.5" x14ac:dyDescent="0.25">
      <c r="A24" s="6" t="s">
        <v>40</v>
      </c>
      <c r="B24" s="8" t="s">
        <v>41</v>
      </c>
      <c r="C24" s="3" t="s">
        <v>29</v>
      </c>
      <c r="D24" s="3"/>
      <c r="E24" s="7">
        <v>0</v>
      </c>
    </row>
    <row r="25" spans="1:7" x14ac:dyDescent="0.25">
      <c r="A25" s="6" t="s">
        <v>46</v>
      </c>
      <c r="B25" s="8" t="s">
        <v>67</v>
      </c>
      <c r="C25" s="3" t="s">
        <v>29</v>
      </c>
      <c r="D25" s="3"/>
      <c r="E25" s="7">
        <v>0</v>
      </c>
    </row>
    <row r="26" spans="1:7" x14ac:dyDescent="0.25">
      <c r="A26" s="6" t="s">
        <v>45</v>
      </c>
      <c r="B26" s="8" t="s">
        <v>67</v>
      </c>
      <c r="C26" s="3" t="s">
        <v>29</v>
      </c>
      <c r="D26" s="3"/>
      <c r="E26" s="7">
        <v>7710.01</v>
      </c>
    </row>
    <row r="27" spans="1:7" x14ac:dyDescent="0.25">
      <c r="A27" s="6" t="s">
        <v>44</v>
      </c>
      <c r="B27" s="8" t="s">
        <v>67</v>
      </c>
      <c r="C27" s="3" t="s">
        <v>29</v>
      </c>
      <c r="D27" s="3"/>
      <c r="E27" s="7">
        <v>0</v>
      </c>
    </row>
    <row r="28" spans="1:7" x14ac:dyDescent="0.25">
      <c r="A28" s="6" t="s">
        <v>27</v>
      </c>
      <c r="B28" s="8" t="s">
        <v>67</v>
      </c>
      <c r="C28" s="3" t="s">
        <v>29</v>
      </c>
      <c r="D28" s="3"/>
      <c r="E28" s="7">
        <v>2076.96</v>
      </c>
    </row>
    <row r="29" spans="1:7" x14ac:dyDescent="0.25">
      <c r="A29" s="6" t="s">
        <v>71</v>
      </c>
      <c r="B29" s="8" t="s">
        <v>67</v>
      </c>
      <c r="C29" s="3" t="s">
        <v>29</v>
      </c>
      <c r="D29" s="3"/>
      <c r="E29" s="7">
        <v>195.48</v>
      </c>
    </row>
    <row r="30" spans="1:7" s="12" customFormat="1" ht="14.25" x14ac:dyDescent="0.2">
      <c r="A30" s="9" t="s">
        <v>23</v>
      </c>
      <c r="B30" s="21"/>
      <c r="C30" s="10"/>
      <c r="D30" s="10"/>
      <c r="E30" s="11">
        <f>SUM(E22:E29)</f>
        <v>214711.54699999996</v>
      </c>
    </row>
    <row r="32" spans="1:7" ht="34.5" customHeight="1" x14ac:dyDescent="0.25">
      <c r="A32" s="91" t="s">
        <v>72</v>
      </c>
      <c r="B32" s="91"/>
      <c r="C32" s="91"/>
      <c r="D32" s="91"/>
      <c r="E32" s="91"/>
    </row>
    <row r="33" spans="1:9" ht="30" customHeight="1" x14ac:dyDescent="0.25">
      <c r="A33" s="92" t="s">
        <v>20</v>
      </c>
      <c r="B33" s="92"/>
      <c r="C33" s="92"/>
      <c r="D33" s="92"/>
      <c r="E33" s="92"/>
    </row>
    <row r="34" spans="1:9" ht="20.25" customHeight="1" x14ac:dyDescent="0.25">
      <c r="A34" s="92" t="s">
        <v>19</v>
      </c>
      <c r="B34" s="92"/>
      <c r="C34" s="92"/>
      <c r="D34" s="92"/>
      <c r="E34" s="92"/>
      <c r="F34" s="12"/>
      <c r="G34" s="12"/>
      <c r="H34" s="13"/>
    </row>
    <row r="35" spans="1:9" x14ac:dyDescent="0.25">
      <c r="A35" s="92" t="s">
        <v>30</v>
      </c>
      <c r="B35" s="92"/>
      <c r="C35" s="92"/>
      <c r="D35" s="92"/>
      <c r="E35" s="92"/>
    </row>
    <row r="36" spans="1:9" x14ac:dyDescent="0.25">
      <c r="A36" s="93" t="s">
        <v>5</v>
      </c>
      <c r="B36" s="93"/>
      <c r="C36" s="93"/>
      <c r="D36" s="93"/>
      <c r="E36" s="93"/>
    </row>
    <row r="37" spans="1:9" x14ac:dyDescent="0.25">
      <c r="A37" s="94" t="s">
        <v>50</v>
      </c>
      <c r="B37" s="94"/>
      <c r="C37" s="94"/>
      <c r="D37" s="94"/>
      <c r="E37" s="4"/>
    </row>
    <row r="38" spans="1:9" x14ac:dyDescent="0.25">
      <c r="B38" s="87" t="s">
        <v>18</v>
      </c>
      <c r="C38" s="87"/>
      <c r="D38" s="87"/>
      <c r="E38" s="5" t="s">
        <v>6</v>
      </c>
    </row>
    <row r="39" spans="1:9" x14ac:dyDescent="0.25">
      <c r="A39" s="31"/>
      <c r="B39" s="31"/>
      <c r="C39" s="31"/>
      <c r="D39" s="31"/>
      <c r="E39" s="31"/>
    </row>
    <row r="40" spans="1:9" ht="15" customHeight="1" x14ac:dyDescent="0.25">
      <c r="A40" s="88" t="s">
        <v>53</v>
      </c>
      <c r="B40" s="88"/>
      <c r="C40" s="88"/>
      <c r="D40" s="88"/>
      <c r="E40" s="88"/>
    </row>
    <row r="41" spans="1:9" x14ac:dyDescent="0.25">
      <c r="B41" s="89" t="s">
        <v>18</v>
      </c>
      <c r="C41" s="89"/>
      <c r="D41" s="89"/>
      <c r="E41" s="5" t="s">
        <v>6</v>
      </c>
    </row>
    <row r="42" spans="1:9" x14ac:dyDescent="0.25">
      <c r="A42" s="26" t="s">
        <v>55</v>
      </c>
    </row>
    <row r="43" spans="1:9" ht="14.45" customHeight="1" x14ac:dyDescent="0.25">
      <c r="A43" s="12" t="s">
        <v>35</v>
      </c>
      <c r="I43" s="90"/>
    </row>
    <row r="44" spans="1:9" x14ac:dyDescent="0.25">
      <c r="A44" s="2" t="s">
        <v>37</v>
      </c>
      <c r="B44" s="18">
        <f>'1кв'!B52</f>
        <v>-71756.476000000053</v>
      </c>
      <c r="I44" s="90"/>
    </row>
    <row r="45" spans="1:9" x14ac:dyDescent="0.25">
      <c r="A45" s="2" t="s">
        <v>64</v>
      </c>
      <c r="B45" s="14"/>
    </row>
    <row r="46" spans="1:9" x14ac:dyDescent="0.25">
      <c r="A46" s="2" t="s">
        <v>32</v>
      </c>
      <c r="B46" s="14">
        <f>210843.73-31.03</f>
        <v>210812.7</v>
      </c>
      <c r="F46" s="2" t="s">
        <v>47</v>
      </c>
      <c r="G46" s="2">
        <v>3385.38</v>
      </c>
      <c r="H46" s="23" t="s">
        <v>48</v>
      </c>
    </row>
    <row r="47" spans="1:9" x14ac:dyDescent="0.25">
      <c r="A47" s="2" t="s">
        <v>33</v>
      </c>
      <c r="B47" s="14">
        <f>G49</f>
        <v>21039.67</v>
      </c>
      <c r="F47" s="2" t="s">
        <v>42</v>
      </c>
      <c r="G47" s="2">
        <v>11139.31</v>
      </c>
      <c r="H47" s="17" t="s">
        <v>54</v>
      </c>
    </row>
    <row r="48" spans="1:9" ht="30" x14ac:dyDescent="0.25">
      <c r="A48" s="32" t="s">
        <v>34</v>
      </c>
      <c r="B48" s="14">
        <f>E30</f>
        <v>214711.54699999996</v>
      </c>
      <c r="F48" s="2" t="s">
        <v>43</v>
      </c>
      <c r="G48" s="2">
        <f>2632.32+3882.66</f>
        <v>6514.98</v>
      </c>
      <c r="H48" s="17"/>
    </row>
    <row r="49" spans="1:8" x14ac:dyDescent="0.25">
      <c r="A49" s="15" t="s">
        <v>31</v>
      </c>
      <c r="B49" s="18">
        <f>B44+B46+B47-B48</f>
        <v>-54615.652999999991</v>
      </c>
      <c r="G49" s="2">
        <f>SUM(G46:G48)</f>
        <v>21039.67</v>
      </c>
      <c r="H49" s="17"/>
    </row>
    <row r="51" spans="1:8" x14ac:dyDescent="0.25">
      <c r="B51" s="16">
        <v>33611.08</v>
      </c>
    </row>
  </sheetData>
  <mergeCells count="28">
    <mergeCell ref="B38:D38"/>
    <mergeCell ref="A40:E40"/>
    <mergeCell ref="B41:D41"/>
    <mergeCell ref="I43:I44"/>
    <mergeCell ref="A32:E32"/>
    <mergeCell ref="A33:E33"/>
    <mergeCell ref="A34:E34"/>
    <mergeCell ref="A35:E35"/>
    <mergeCell ref="A36:E36"/>
    <mergeCell ref="A37:D3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BreakPreview" topLeftCell="A43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140625" style="2" customWidth="1"/>
    <col min="4" max="4" width="16.140625" style="2" customWidth="1"/>
    <col min="5" max="5" width="14.140625" style="2" customWidth="1"/>
    <col min="6" max="6" width="13.28515625" style="2" customWidth="1"/>
    <col min="7" max="7" width="9.140625" style="2"/>
    <col min="8" max="8" width="16.14062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27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68</v>
      </c>
      <c r="B3" s="103"/>
      <c r="C3" s="103"/>
      <c r="D3" s="103"/>
      <c r="E3" s="103"/>
    </row>
    <row r="4" spans="1:5" s="1" customFormat="1" ht="15.75" x14ac:dyDescent="0.25">
      <c r="A4" s="20" t="s">
        <v>13</v>
      </c>
      <c r="B4" s="35"/>
      <c r="C4" s="35"/>
      <c r="D4" s="24"/>
      <c r="E4" s="25" t="s">
        <v>69</v>
      </c>
    </row>
    <row r="5" spans="1:5" x14ac:dyDescent="0.25">
      <c r="A5" s="38"/>
      <c r="B5" s="35"/>
      <c r="C5" s="35"/>
      <c r="D5" s="35"/>
      <c r="E5" s="35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104" t="s">
        <v>24</v>
      </c>
      <c r="B7" s="104"/>
      <c r="C7" s="104"/>
      <c r="D7" s="104"/>
      <c r="E7" s="104"/>
    </row>
    <row r="8" spans="1:5" x14ac:dyDescent="0.25">
      <c r="A8" s="98" t="s">
        <v>1</v>
      </c>
      <c r="B8" s="98"/>
      <c r="C8" s="98"/>
      <c r="D8" s="98"/>
      <c r="E8" s="98"/>
    </row>
    <row r="9" spans="1:5" ht="18.75" customHeight="1" x14ac:dyDescent="0.25">
      <c r="A9" s="92" t="s">
        <v>51</v>
      </c>
      <c r="B9" s="92"/>
      <c r="C9" s="92"/>
      <c r="D9" s="92"/>
      <c r="E9" s="92"/>
    </row>
    <row r="10" spans="1:5" ht="22.9" customHeight="1" x14ac:dyDescent="0.25">
      <c r="A10" s="96" t="s">
        <v>14</v>
      </c>
      <c r="B10" s="97"/>
      <c r="C10" s="97"/>
      <c r="D10" s="97"/>
      <c r="E10" s="97"/>
    </row>
    <row r="11" spans="1:5" ht="27" customHeight="1" x14ac:dyDescent="0.25">
      <c r="A11" s="92" t="s">
        <v>52</v>
      </c>
      <c r="B11" s="92"/>
      <c r="C11" s="92"/>
      <c r="D11" s="92"/>
      <c r="E11" s="92"/>
    </row>
    <row r="12" spans="1:5" ht="18" customHeight="1" x14ac:dyDescent="0.25">
      <c r="A12" s="98" t="s">
        <v>15</v>
      </c>
      <c r="B12" s="99"/>
      <c r="C12" s="99"/>
      <c r="D12" s="99"/>
      <c r="E12" s="99"/>
    </row>
    <row r="13" spans="1:5" x14ac:dyDescent="0.25">
      <c r="A13" s="92" t="s">
        <v>21</v>
      </c>
      <c r="B13" s="92"/>
      <c r="C13" s="92"/>
      <c r="D13" s="92"/>
      <c r="E13" s="92"/>
    </row>
    <row r="14" spans="1:5" ht="15.75" customHeight="1" x14ac:dyDescent="0.25">
      <c r="A14" s="98" t="s">
        <v>2</v>
      </c>
      <c r="B14" s="99"/>
      <c r="C14" s="99"/>
      <c r="D14" s="99"/>
      <c r="E14" s="99"/>
    </row>
    <row r="15" spans="1:5" x14ac:dyDescent="0.25">
      <c r="A15" s="92" t="s">
        <v>49</v>
      </c>
      <c r="B15" s="92"/>
      <c r="C15" s="92"/>
      <c r="D15" s="92"/>
      <c r="E15" s="92"/>
    </row>
    <row r="16" spans="1:5" x14ac:dyDescent="0.25">
      <c r="A16" s="98" t="s">
        <v>16</v>
      </c>
      <c r="B16" s="99"/>
      <c r="C16" s="99"/>
      <c r="D16" s="99"/>
      <c r="E16" s="99"/>
    </row>
    <row r="17" spans="1:7" ht="32.25" customHeight="1" x14ac:dyDescent="0.25">
      <c r="A17" s="92" t="s">
        <v>17</v>
      </c>
      <c r="B17" s="92"/>
      <c r="C17" s="92"/>
      <c r="D17" s="92"/>
      <c r="E17" s="92"/>
    </row>
    <row r="18" spans="1:7" ht="57.6" customHeight="1" x14ac:dyDescent="0.25">
      <c r="A18" s="92" t="s">
        <v>25</v>
      </c>
      <c r="B18" s="92"/>
      <c r="C18" s="92"/>
      <c r="D18" s="92"/>
      <c r="E18" s="92"/>
    </row>
    <row r="19" spans="1:7" ht="34.5" customHeight="1" x14ac:dyDescent="0.25">
      <c r="A19" s="95" t="s">
        <v>26</v>
      </c>
      <c r="B19" s="95"/>
      <c r="C19" s="95"/>
      <c r="D19" s="95"/>
      <c r="E19" s="95"/>
    </row>
    <row r="20" spans="1:7" ht="18" customHeight="1" x14ac:dyDescent="0.25">
      <c r="A20" s="95"/>
      <c r="B20" s="95"/>
      <c r="C20" s="95"/>
      <c r="D20" s="95"/>
      <c r="E20" s="95"/>
      <c r="F20" s="2">
        <v>2674.1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51" x14ac:dyDescent="0.25">
      <c r="A22" s="22" t="s">
        <v>39</v>
      </c>
      <c r="B22" s="8" t="s">
        <v>38</v>
      </c>
      <c r="C22" s="3" t="s">
        <v>4</v>
      </c>
      <c r="D22" s="3">
        <v>19.8</v>
      </c>
      <c r="E22" s="19">
        <f>D22*F20*G20</f>
        <v>158841.54</v>
      </c>
    </row>
    <row r="23" spans="1:7" x14ac:dyDescent="0.25">
      <c r="A23" s="6" t="s">
        <v>36</v>
      </c>
      <c r="B23" s="8" t="s">
        <v>22</v>
      </c>
      <c r="C23" s="3" t="s">
        <v>4</v>
      </c>
      <c r="D23" s="3">
        <v>7.13</v>
      </c>
      <c r="E23" s="7">
        <f>D23*F20*G20</f>
        <v>57198.998999999996</v>
      </c>
    </row>
    <row r="24" spans="1:7" ht="25.5" x14ac:dyDescent="0.25">
      <c r="A24" s="6" t="s">
        <v>40</v>
      </c>
      <c r="B24" s="8" t="s">
        <v>41</v>
      </c>
      <c r="C24" s="3" t="s">
        <v>29</v>
      </c>
      <c r="D24" s="3"/>
      <c r="E24" s="7">
        <v>1619.71</v>
      </c>
    </row>
    <row r="25" spans="1:7" x14ac:dyDescent="0.25">
      <c r="A25" s="6" t="s">
        <v>46</v>
      </c>
      <c r="B25" s="8" t="s">
        <v>70</v>
      </c>
      <c r="C25" s="3" t="s">
        <v>29</v>
      </c>
      <c r="D25" s="3"/>
      <c r="E25" s="7">
        <v>0</v>
      </c>
    </row>
    <row r="26" spans="1:7" x14ac:dyDescent="0.25">
      <c r="A26" s="6" t="s">
        <v>45</v>
      </c>
      <c r="B26" s="8" t="s">
        <v>70</v>
      </c>
      <c r="C26" s="3" t="s">
        <v>29</v>
      </c>
      <c r="D26" s="3"/>
      <c r="E26" s="7">
        <v>6884.96</v>
      </c>
    </row>
    <row r="27" spans="1:7" x14ac:dyDescent="0.25">
      <c r="A27" s="6" t="s">
        <v>44</v>
      </c>
      <c r="B27" s="8" t="s">
        <v>70</v>
      </c>
      <c r="C27" s="3" t="s">
        <v>29</v>
      </c>
      <c r="D27" s="3"/>
      <c r="E27" s="7">
        <v>0</v>
      </c>
    </row>
    <row r="28" spans="1:7" x14ac:dyDescent="0.25">
      <c r="A28" s="6" t="s">
        <v>27</v>
      </c>
      <c r="B28" s="8" t="s">
        <v>70</v>
      </c>
      <c r="C28" s="3" t="s">
        <v>29</v>
      </c>
      <c r="D28" s="3"/>
      <c r="E28" s="7">
        <f>5758.74+610.93+1104.47</f>
        <v>7474.14</v>
      </c>
    </row>
    <row r="29" spans="1:7" ht="30" x14ac:dyDescent="0.25">
      <c r="A29" s="39" t="s">
        <v>74</v>
      </c>
      <c r="B29" s="8" t="s">
        <v>76</v>
      </c>
      <c r="C29" s="3" t="s">
        <v>78</v>
      </c>
      <c r="D29" s="41">
        <v>6</v>
      </c>
      <c r="E29" s="7">
        <f>D29*333.76</f>
        <v>2002.56</v>
      </c>
    </row>
    <row r="30" spans="1:7" ht="60" x14ac:dyDescent="0.25">
      <c r="A30" s="40" t="s">
        <v>79</v>
      </c>
      <c r="B30" s="8" t="s">
        <v>76</v>
      </c>
      <c r="C30" s="3" t="s">
        <v>78</v>
      </c>
      <c r="D30" s="42">
        <v>6</v>
      </c>
      <c r="E30" s="7">
        <f t="shared" ref="E30:E31" si="0">D30*333.76</f>
        <v>2002.56</v>
      </c>
    </row>
    <row r="31" spans="1:7" ht="30" x14ac:dyDescent="0.25">
      <c r="A31" s="40" t="s">
        <v>75</v>
      </c>
      <c r="B31" s="8" t="s">
        <v>77</v>
      </c>
      <c r="C31" s="3" t="s">
        <v>78</v>
      </c>
      <c r="D31" s="42">
        <v>4</v>
      </c>
      <c r="E31" s="7">
        <f t="shared" si="0"/>
        <v>1335.04</v>
      </c>
    </row>
    <row r="32" spans="1:7" s="12" customFormat="1" ht="14.25" x14ac:dyDescent="0.2">
      <c r="A32" s="9" t="s">
        <v>23</v>
      </c>
      <c r="B32" s="21"/>
      <c r="C32" s="10"/>
      <c r="D32" s="10"/>
      <c r="E32" s="11">
        <f>SUM(E22:E31)</f>
        <v>237359.50899999999</v>
      </c>
    </row>
    <row r="34" spans="1:9" ht="34.5" customHeight="1" x14ac:dyDescent="0.25">
      <c r="A34" s="91" t="s">
        <v>116</v>
      </c>
      <c r="B34" s="91"/>
      <c r="C34" s="91"/>
      <c r="D34" s="91"/>
      <c r="E34" s="91"/>
    </row>
    <row r="35" spans="1:9" ht="30" customHeight="1" x14ac:dyDescent="0.25">
      <c r="A35" s="92" t="s">
        <v>20</v>
      </c>
      <c r="B35" s="92"/>
      <c r="C35" s="92"/>
      <c r="D35" s="92"/>
      <c r="E35" s="92"/>
    </row>
    <row r="36" spans="1:9" ht="20.25" customHeight="1" x14ac:dyDescent="0.25">
      <c r="A36" s="92" t="s">
        <v>19</v>
      </c>
      <c r="B36" s="92"/>
      <c r="C36" s="92"/>
      <c r="D36" s="92"/>
      <c r="E36" s="92"/>
      <c r="F36" s="12"/>
      <c r="G36" s="12"/>
      <c r="H36" s="13"/>
    </row>
    <row r="37" spans="1:9" x14ac:dyDescent="0.25">
      <c r="A37" s="92" t="s">
        <v>30</v>
      </c>
      <c r="B37" s="92"/>
      <c r="C37" s="92"/>
      <c r="D37" s="92"/>
      <c r="E37" s="92"/>
    </row>
    <row r="38" spans="1:9" x14ac:dyDescent="0.25">
      <c r="A38" s="93" t="s">
        <v>5</v>
      </c>
      <c r="B38" s="93"/>
      <c r="C38" s="93"/>
      <c r="D38" s="93"/>
      <c r="E38" s="93"/>
    </row>
    <row r="39" spans="1:9" x14ac:dyDescent="0.25">
      <c r="A39" s="94" t="s">
        <v>50</v>
      </c>
      <c r="B39" s="94"/>
      <c r="C39" s="94"/>
      <c r="D39" s="94"/>
      <c r="E39" s="4"/>
    </row>
    <row r="40" spans="1:9" x14ac:dyDescent="0.25">
      <c r="B40" s="87" t="s">
        <v>18</v>
      </c>
      <c r="C40" s="87"/>
      <c r="D40" s="87"/>
      <c r="E40" s="5" t="s">
        <v>6</v>
      </c>
    </row>
    <row r="41" spans="1:9" x14ac:dyDescent="0.25">
      <c r="A41" s="37"/>
      <c r="B41" s="37"/>
      <c r="C41" s="37"/>
      <c r="D41" s="37"/>
      <c r="E41" s="37"/>
    </row>
    <row r="42" spans="1:9" ht="15" customHeight="1" x14ac:dyDescent="0.25">
      <c r="A42" s="88" t="s">
        <v>53</v>
      </c>
      <c r="B42" s="88"/>
      <c r="C42" s="88"/>
      <c r="D42" s="88"/>
      <c r="E42" s="88"/>
    </row>
    <row r="43" spans="1:9" x14ac:dyDescent="0.25">
      <c r="B43" s="89" t="s">
        <v>18</v>
      </c>
      <c r="C43" s="89"/>
      <c r="D43" s="89"/>
      <c r="E43" s="5" t="s">
        <v>6</v>
      </c>
    </row>
    <row r="44" spans="1:9" x14ac:dyDescent="0.25">
      <c r="A44" s="26" t="s">
        <v>55</v>
      </c>
    </row>
    <row r="45" spans="1:9" ht="14.45" customHeight="1" x14ac:dyDescent="0.25">
      <c r="A45" s="12" t="s">
        <v>35</v>
      </c>
      <c r="I45" s="90"/>
    </row>
    <row r="46" spans="1:9" x14ac:dyDescent="0.25">
      <c r="A46" s="2" t="s">
        <v>37</v>
      </c>
      <c r="B46" s="18">
        <f>'2кв'!B49</f>
        <v>-54615.652999999991</v>
      </c>
      <c r="I46" s="90"/>
    </row>
    <row r="47" spans="1:9" x14ac:dyDescent="0.25">
      <c r="A47" s="2" t="s">
        <v>73</v>
      </c>
      <c r="B47" s="14"/>
    </row>
    <row r="48" spans="1:9" x14ac:dyDescent="0.25">
      <c r="A48" s="2" t="s">
        <v>32</v>
      </c>
      <c r="B48" s="14">
        <f>214343.49-2.16</f>
        <v>214341.33</v>
      </c>
      <c r="F48" s="2" t="s">
        <v>47</v>
      </c>
      <c r="G48" s="2">
        <v>3583.23</v>
      </c>
      <c r="H48" s="23" t="s">
        <v>48</v>
      </c>
    </row>
    <row r="49" spans="1:8" x14ac:dyDescent="0.25">
      <c r="A49" s="2" t="s">
        <v>33</v>
      </c>
      <c r="B49" s="14">
        <f>G51</f>
        <v>22705.35</v>
      </c>
      <c r="F49" s="2" t="s">
        <v>42</v>
      </c>
      <c r="G49" s="2">
        <v>11776.64</v>
      </c>
      <c r="H49" s="17" t="s">
        <v>54</v>
      </c>
    </row>
    <row r="50" spans="1:8" ht="30" x14ac:dyDescent="0.25">
      <c r="A50" s="36" t="s">
        <v>34</v>
      </c>
      <c r="B50" s="14">
        <f>E32</f>
        <v>237359.50899999999</v>
      </c>
      <c r="F50" s="2" t="s">
        <v>43</v>
      </c>
      <c r="G50" s="2">
        <f>2966.64+4378.84</f>
        <v>7345.48</v>
      </c>
      <c r="H50" s="17"/>
    </row>
    <row r="51" spans="1:8" x14ac:dyDescent="0.25">
      <c r="A51" s="15" t="s">
        <v>31</v>
      </c>
      <c r="B51" s="18">
        <f>B46+B48+B49-B50</f>
        <v>-54928.481999999989</v>
      </c>
      <c r="G51" s="2">
        <f>SUM(G48:G50)</f>
        <v>22705.35</v>
      </c>
      <c r="H51" s="17"/>
    </row>
    <row r="53" spans="1:8" x14ac:dyDescent="0.25">
      <c r="B53" s="16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B40:D40"/>
    <mergeCell ref="A42:E42"/>
    <mergeCell ref="B43:D43"/>
    <mergeCell ref="I45:I46"/>
    <mergeCell ref="A34:E34"/>
    <mergeCell ref="A35:E35"/>
    <mergeCell ref="A36:E36"/>
    <mergeCell ref="A37:E37"/>
    <mergeCell ref="A38:E38"/>
    <mergeCell ref="A39:D39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22" zoomScaleSheetLayoutView="100" workbookViewId="0">
      <selection activeCell="A33" sqref="A33:E3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4.140625" style="2" customWidth="1"/>
    <col min="4" max="4" width="16.140625" style="2" customWidth="1"/>
    <col min="5" max="5" width="14.140625" style="2" customWidth="1"/>
    <col min="6" max="6" width="13.28515625" style="2" customWidth="1"/>
    <col min="7" max="7" width="9.140625" style="2"/>
    <col min="8" max="8" width="16.140625" style="2" customWidth="1"/>
    <col min="9" max="16384" width="9.140625" style="2"/>
  </cols>
  <sheetData>
    <row r="1" spans="1:5" ht="15.75" x14ac:dyDescent="0.25">
      <c r="A1" s="100" t="s">
        <v>11</v>
      </c>
      <c r="B1" s="100"/>
      <c r="C1" s="100"/>
      <c r="D1" s="100"/>
      <c r="E1" s="100"/>
    </row>
    <row r="2" spans="1:5" ht="27.75" customHeight="1" x14ac:dyDescent="0.25">
      <c r="A2" s="101" t="s">
        <v>12</v>
      </c>
      <c r="B2" s="102"/>
      <c r="C2" s="102"/>
      <c r="D2" s="102"/>
      <c r="E2" s="102"/>
    </row>
    <row r="3" spans="1:5" x14ac:dyDescent="0.25">
      <c r="A3" s="103" t="s">
        <v>80</v>
      </c>
      <c r="B3" s="103"/>
      <c r="C3" s="103"/>
      <c r="D3" s="103"/>
      <c r="E3" s="103"/>
    </row>
    <row r="4" spans="1:5" s="1" customFormat="1" ht="15.75" x14ac:dyDescent="0.25">
      <c r="A4" s="20" t="s">
        <v>13</v>
      </c>
      <c r="B4" s="46"/>
      <c r="C4" s="46"/>
      <c r="D4" s="2"/>
      <c r="E4" s="47">
        <v>46022</v>
      </c>
    </row>
    <row r="5" spans="1:5" x14ac:dyDescent="0.25">
      <c r="A5" s="45"/>
      <c r="B5" s="46"/>
      <c r="C5" s="46"/>
      <c r="D5" s="46"/>
      <c r="E5" s="46"/>
    </row>
    <row r="6" spans="1:5" x14ac:dyDescent="0.25">
      <c r="A6" s="92" t="s">
        <v>0</v>
      </c>
      <c r="B6" s="92"/>
      <c r="C6" s="92"/>
      <c r="D6" s="92"/>
      <c r="E6" s="92"/>
    </row>
    <row r="7" spans="1:5" x14ac:dyDescent="0.25">
      <c r="A7" s="104" t="s">
        <v>24</v>
      </c>
      <c r="B7" s="104"/>
      <c r="C7" s="104"/>
      <c r="D7" s="104"/>
      <c r="E7" s="104"/>
    </row>
    <row r="8" spans="1:5" x14ac:dyDescent="0.25">
      <c r="A8" s="98" t="s">
        <v>1</v>
      </c>
      <c r="B8" s="98"/>
      <c r="C8" s="98"/>
      <c r="D8" s="98"/>
      <c r="E8" s="98"/>
    </row>
    <row r="9" spans="1:5" ht="18.75" customHeight="1" x14ac:dyDescent="0.25">
      <c r="A9" s="92" t="s">
        <v>51</v>
      </c>
      <c r="B9" s="92"/>
      <c r="C9" s="92"/>
      <c r="D9" s="92"/>
      <c r="E9" s="92"/>
    </row>
    <row r="10" spans="1:5" ht="22.9" customHeight="1" x14ac:dyDescent="0.25">
      <c r="A10" s="96" t="s">
        <v>14</v>
      </c>
      <c r="B10" s="97"/>
      <c r="C10" s="97"/>
      <c r="D10" s="97"/>
      <c r="E10" s="97"/>
    </row>
    <row r="11" spans="1:5" ht="27" customHeight="1" x14ac:dyDescent="0.25">
      <c r="A11" s="92" t="s">
        <v>52</v>
      </c>
      <c r="B11" s="92"/>
      <c r="C11" s="92"/>
      <c r="D11" s="92"/>
      <c r="E11" s="92"/>
    </row>
    <row r="12" spans="1:5" ht="18" customHeight="1" x14ac:dyDescent="0.25">
      <c r="A12" s="98" t="s">
        <v>15</v>
      </c>
      <c r="B12" s="99"/>
      <c r="C12" s="99"/>
      <c r="D12" s="99"/>
      <c r="E12" s="99"/>
    </row>
    <row r="13" spans="1:5" x14ac:dyDescent="0.25">
      <c r="A13" s="92" t="s">
        <v>21</v>
      </c>
      <c r="B13" s="92"/>
      <c r="C13" s="92"/>
      <c r="D13" s="92"/>
      <c r="E13" s="92"/>
    </row>
    <row r="14" spans="1:5" ht="15.75" customHeight="1" x14ac:dyDescent="0.25">
      <c r="A14" s="98" t="s">
        <v>2</v>
      </c>
      <c r="B14" s="99"/>
      <c r="C14" s="99"/>
      <c r="D14" s="99"/>
      <c r="E14" s="99"/>
    </row>
    <row r="15" spans="1:5" x14ac:dyDescent="0.25">
      <c r="A15" s="92" t="s">
        <v>49</v>
      </c>
      <c r="B15" s="92"/>
      <c r="C15" s="92"/>
      <c r="D15" s="92"/>
      <c r="E15" s="92"/>
    </row>
    <row r="16" spans="1:5" x14ac:dyDescent="0.25">
      <c r="A16" s="98" t="s">
        <v>16</v>
      </c>
      <c r="B16" s="99"/>
      <c r="C16" s="99"/>
      <c r="D16" s="99"/>
      <c r="E16" s="99"/>
    </row>
    <row r="17" spans="1:7" ht="32.25" customHeight="1" x14ac:dyDescent="0.25">
      <c r="A17" s="92" t="s">
        <v>17</v>
      </c>
      <c r="B17" s="92"/>
      <c r="C17" s="92"/>
      <c r="D17" s="92"/>
      <c r="E17" s="92"/>
    </row>
    <row r="18" spans="1:7" ht="57.6" customHeight="1" x14ac:dyDescent="0.25">
      <c r="A18" s="92" t="s">
        <v>25</v>
      </c>
      <c r="B18" s="92"/>
      <c r="C18" s="92"/>
      <c r="D18" s="92"/>
      <c r="E18" s="92"/>
    </row>
    <row r="19" spans="1:7" ht="34.5" customHeight="1" x14ac:dyDescent="0.25">
      <c r="A19" s="95" t="s">
        <v>26</v>
      </c>
      <c r="B19" s="95"/>
      <c r="C19" s="95"/>
      <c r="D19" s="95"/>
      <c r="E19" s="95"/>
    </row>
    <row r="20" spans="1:7" ht="18" customHeight="1" x14ac:dyDescent="0.25">
      <c r="A20" s="95"/>
      <c r="B20" s="95"/>
      <c r="C20" s="95"/>
      <c r="D20" s="95"/>
      <c r="E20" s="95"/>
      <c r="F20" s="2">
        <v>2674.1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51" x14ac:dyDescent="0.25">
      <c r="A22" s="22" t="s">
        <v>39</v>
      </c>
      <c r="B22" s="8" t="s">
        <v>38</v>
      </c>
      <c r="C22" s="3" t="s">
        <v>4</v>
      </c>
      <c r="D22" s="3">
        <v>19.8</v>
      </c>
      <c r="E22" s="19">
        <f>D22*F20*G20</f>
        <v>158841.54</v>
      </c>
    </row>
    <row r="23" spans="1:7" x14ac:dyDescent="0.25">
      <c r="A23" s="6" t="s">
        <v>36</v>
      </c>
      <c r="B23" s="8" t="s">
        <v>22</v>
      </c>
      <c r="C23" s="3" t="s">
        <v>4</v>
      </c>
      <c r="D23" s="3">
        <v>7.13</v>
      </c>
      <c r="E23" s="7">
        <f>D23*F20*G20</f>
        <v>57198.998999999996</v>
      </c>
    </row>
    <row r="24" spans="1:7" ht="25.5" x14ac:dyDescent="0.25">
      <c r="A24" s="6" t="s">
        <v>40</v>
      </c>
      <c r="B24" s="8" t="s">
        <v>41</v>
      </c>
      <c r="C24" s="3" t="s">
        <v>29</v>
      </c>
      <c r="D24" s="3"/>
      <c r="E24" s="7">
        <v>311.48</v>
      </c>
    </row>
    <row r="25" spans="1:7" x14ac:dyDescent="0.25">
      <c r="A25" s="6" t="s">
        <v>46</v>
      </c>
      <c r="B25" s="8" t="s">
        <v>81</v>
      </c>
      <c r="C25" s="3" t="s">
        <v>29</v>
      </c>
      <c r="D25" s="3"/>
      <c r="E25" s="7">
        <v>0</v>
      </c>
    </row>
    <row r="26" spans="1:7" x14ac:dyDescent="0.25">
      <c r="A26" s="6" t="s">
        <v>45</v>
      </c>
      <c r="B26" s="8" t="s">
        <v>81</v>
      </c>
      <c r="C26" s="3" t="s">
        <v>29</v>
      </c>
      <c r="D26" s="3"/>
      <c r="E26" s="7">
        <v>5499.68</v>
      </c>
    </row>
    <row r="27" spans="1:7" x14ac:dyDescent="0.25">
      <c r="A27" s="6" t="s">
        <v>44</v>
      </c>
      <c r="B27" s="8" t="s">
        <v>81</v>
      </c>
      <c r="C27" s="3" t="s">
        <v>29</v>
      </c>
      <c r="D27" s="3"/>
      <c r="E27" s="7">
        <v>0</v>
      </c>
    </row>
    <row r="28" spans="1:7" x14ac:dyDescent="0.25">
      <c r="A28" s="6" t="s">
        <v>27</v>
      </c>
      <c r="B28" s="8" t="s">
        <v>81</v>
      </c>
      <c r="C28" s="3" t="s">
        <v>29</v>
      </c>
      <c r="D28" s="3"/>
      <c r="E28" s="7">
        <f>1545.25+353</f>
        <v>1898.25</v>
      </c>
    </row>
    <row r="29" spans="1:7" x14ac:dyDescent="0.25">
      <c r="A29" s="40" t="s">
        <v>103</v>
      </c>
      <c r="B29" s="83" t="s">
        <v>105</v>
      </c>
      <c r="C29" s="3" t="s">
        <v>78</v>
      </c>
      <c r="D29" s="83">
        <v>3</v>
      </c>
      <c r="E29" s="7">
        <f>D29*333.763</f>
        <v>1001.289</v>
      </c>
    </row>
    <row r="30" spans="1:7" ht="30" x14ac:dyDescent="0.25">
      <c r="A30" s="82" t="s">
        <v>104</v>
      </c>
      <c r="B30" s="83" t="s">
        <v>105</v>
      </c>
      <c r="C30" s="3" t="s">
        <v>78</v>
      </c>
      <c r="D30" s="84">
        <v>4</v>
      </c>
      <c r="E30" s="7">
        <f>D30*333.763</f>
        <v>1335.0519999999999</v>
      </c>
    </row>
    <row r="31" spans="1:7" s="12" customFormat="1" ht="14.25" x14ac:dyDescent="0.2">
      <c r="A31" s="9" t="s">
        <v>23</v>
      </c>
      <c r="B31" s="85"/>
      <c r="C31" s="10"/>
      <c r="D31" s="10"/>
      <c r="E31" s="11">
        <f>SUM(E22:E30)</f>
        <v>226086.28999999998</v>
      </c>
    </row>
    <row r="33" spans="1:9" ht="34.5" customHeight="1" x14ac:dyDescent="0.25">
      <c r="A33" s="91" t="s">
        <v>117</v>
      </c>
      <c r="B33" s="91"/>
      <c r="C33" s="91"/>
      <c r="D33" s="91"/>
      <c r="E33" s="91"/>
    </row>
    <row r="34" spans="1:9" ht="30" customHeight="1" x14ac:dyDescent="0.25">
      <c r="A34" s="92" t="s">
        <v>20</v>
      </c>
      <c r="B34" s="92"/>
      <c r="C34" s="92"/>
      <c r="D34" s="92"/>
      <c r="E34" s="92"/>
    </row>
    <row r="35" spans="1:9" ht="20.25" customHeight="1" x14ac:dyDescent="0.25">
      <c r="A35" s="92" t="s">
        <v>19</v>
      </c>
      <c r="B35" s="92"/>
      <c r="C35" s="92"/>
      <c r="D35" s="92"/>
      <c r="E35" s="92"/>
      <c r="F35" s="12"/>
      <c r="G35" s="12"/>
      <c r="H35" s="13"/>
    </row>
    <row r="36" spans="1:9" x14ac:dyDescent="0.25">
      <c r="A36" s="92" t="s">
        <v>30</v>
      </c>
      <c r="B36" s="92"/>
      <c r="C36" s="92"/>
      <c r="D36" s="92"/>
      <c r="E36" s="92"/>
    </row>
    <row r="37" spans="1:9" x14ac:dyDescent="0.25">
      <c r="A37" s="93" t="s">
        <v>5</v>
      </c>
      <c r="B37" s="93"/>
      <c r="C37" s="93"/>
      <c r="D37" s="93"/>
      <c r="E37" s="93"/>
    </row>
    <row r="38" spans="1:9" x14ac:dyDescent="0.25">
      <c r="A38" s="94" t="s">
        <v>50</v>
      </c>
      <c r="B38" s="94"/>
      <c r="C38" s="94"/>
      <c r="D38" s="94"/>
      <c r="E38" s="4"/>
    </row>
    <row r="39" spans="1:9" x14ac:dyDescent="0.25">
      <c r="B39" s="87" t="s">
        <v>18</v>
      </c>
      <c r="C39" s="87"/>
      <c r="D39" s="87"/>
      <c r="E39" s="5" t="s">
        <v>6</v>
      </c>
    </row>
    <row r="40" spans="1:9" x14ac:dyDescent="0.25">
      <c r="A40" s="43"/>
      <c r="B40" s="43"/>
      <c r="C40" s="43"/>
      <c r="D40" s="43"/>
      <c r="E40" s="43"/>
    </row>
    <row r="41" spans="1:9" ht="15" customHeight="1" x14ac:dyDescent="0.25">
      <c r="A41" s="88" t="s">
        <v>53</v>
      </c>
      <c r="B41" s="88"/>
      <c r="C41" s="88"/>
      <c r="D41" s="88"/>
      <c r="E41" s="88"/>
    </row>
    <row r="42" spans="1:9" x14ac:dyDescent="0.25">
      <c r="B42" s="89" t="s">
        <v>18</v>
      </c>
      <c r="C42" s="89"/>
      <c r="D42" s="89"/>
      <c r="E42" s="5" t="s">
        <v>6</v>
      </c>
    </row>
    <row r="43" spans="1:9" x14ac:dyDescent="0.25">
      <c r="A43" s="26" t="s">
        <v>55</v>
      </c>
    </row>
    <row r="44" spans="1:9" ht="14.45" customHeight="1" x14ac:dyDescent="0.25">
      <c r="A44" s="12" t="s">
        <v>35</v>
      </c>
      <c r="I44" s="90"/>
    </row>
    <row r="45" spans="1:9" x14ac:dyDescent="0.25">
      <c r="A45" s="2" t="s">
        <v>37</v>
      </c>
      <c r="B45" s="18">
        <f>'3кв'!B51</f>
        <v>-54928.481999999989</v>
      </c>
      <c r="I45" s="90"/>
    </row>
    <row r="46" spans="1:9" x14ac:dyDescent="0.25">
      <c r="A46" s="2" t="s">
        <v>106</v>
      </c>
      <c r="B46" s="14"/>
    </row>
    <row r="47" spans="1:9" x14ac:dyDescent="0.25">
      <c r="A47" s="2" t="s">
        <v>32</v>
      </c>
      <c r="B47" s="14">
        <f>226409.08-37.31</f>
        <v>226371.77</v>
      </c>
      <c r="F47" s="2" t="s">
        <v>47</v>
      </c>
      <c r="G47" s="2">
        <v>4913.76</v>
      </c>
      <c r="H47" s="23" t="s">
        <v>48</v>
      </c>
    </row>
    <row r="48" spans="1:9" x14ac:dyDescent="0.25">
      <c r="A48" s="2" t="s">
        <v>33</v>
      </c>
      <c r="B48" s="14">
        <f>G50</f>
        <v>28493.61</v>
      </c>
      <c r="F48" s="2" t="s">
        <v>42</v>
      </c>
      <c r="G48" s="2">
        <v>16219.19</v>
      </c>
      <c r="H48" s="17" t="s">
        <v>54</v>
      </c>
    </row>
    <row r="49" spans="1:8" ht="30" x14ac:dyDescent="0.25">
      <c r="A49" s="44" t="s">
        <v>34</v>
      </c>
      <c r="B49" s="14">
        <f>E31</f>
        <v>226086.28999999998</v>
      </c>
      <c r="F49" s="2" t="s">
        <v>43</v>
      </c>
      <c r="G49" s="2">
        <f>2973.99+4386.67</f>
        <v>7360.66</v>
      </c>
      <c r="H49" s="17"/>
    </row>
    <row r="50" spans="1:8" x14ac:dyDescent="0.25">
      <c r="A50" s="15" t="s">
        <v>31</v>
      </c>
      <c r="B50" s="18">
        <f>B45+B47+B48-B49</f>
        <v>-26149.391999999993</v>
      </c>
      <c r="G50" s="2">
        <f>SUM(G47:G49)</f>
        <v>28493.61</v>
      </c>
      <c r="H50" s="17"/>
    </row>
    <row r="52" spans="1:8" x14ac:dyDescent="0.25">
      <c r="B52" s="16"/>
    </row>
  </sheetData>
  <mergeCells count="28">
    <mergeCell ref="B39:D39"/>
    <mergeCell ref="A41:E41"/>
    <mergeCell ref="B42:D42"/>
    <mergeCell ref="I44:I45"/>
    <mergeCell ref="A33:E33"/>
    <mergeCell ref="A34:E34"/>
    <mergeCell ref="A35:E35"/>
    <mergeCell ref="A36:E36"/>
    <mergeCell ref="A37:E37"/>
    <mergeCell ref="A38:D38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topLeftCell="A10" zoomScaleSheetLayoutView="100" workbookViewId="0">
      <selection activeCell="B7" sqref="B7"/>
    </sheetView>
  </sheetViews>
  <sheetFormatPr defaultRowHeight="15.75" x14ac:dyDescent="0.25"/>
  <cols>
    <col min="1" max="1" width="10.5703125" style="49" customWidth="1"/>
    <col min="2" max="2" width="64.42578125" style="49" customWidth="1"/>
    <col min="3" max="3" width="16.140625" style="49" customWidth="1"/>
    <col min="4" max="4" width="11.85546875" style="49" customWidth="1"/>
    <col min="5" max="5" width="14.7109375" style="49" customWidth="1"/>
    <col min="6" max="6" width="12.42578125" style="49" customWidth="1"/>
    <col min="7" max="7" width="12" style="49" customWidth="1"/>
    <col min="8" max="8" width="13.5703125" style="49" customWidth="1"/>
    <col min="9" max="16384" width="9.140625" style="49"/>
  </cols>
  <sheetData>
    <row r="1" spans="1:7" x14ac:dyDescent="0.25">
      <c r="A1" s="106" t="s">
        <v>82</v>
      </c>
      <c r="B1" s="106"/>
      <c r="C1" s="106"/>
      <c r="D1" s="48"/>
    </row>
    <row r="2" spans="1:7" x14ac:dyDescent="0.25">
      <c r="A2" s="107" t="s">
        <v>83</v>
      </c>
      <c r="B2" s="107"/>
      <c r="C2" s="107"/>
      <c r="D2" s="50"/>
    </row>
    <row r="3" spans="1:7" x14ac:dyDescent="0.25">
      <c r="A3" s="107" t="s">
        <v>101</v>
      </c>
      <c r="B3" s="107"/>
      <c r="C3" s="107"/>
      <c r="D3" s="50"/>
    </row>
    <row r="4" spans="1:7" x14ac:dyDescent="0.25">
      <c r="A4" s="106" t="s">
        <v>84</v>
      </c>
      <c r="B4" s="106"/>
      <c r="C4" s="106"/>
      <c r="D4" s="48"/>
    </row>
    <row r="5" spans="1:7" x14ac:dyDescent="0.25">
      <c r="A5" s="108"/>
      <c r="B5" s="108"/>
      <c r="C5" s="108"/>
      <c r="D5" s="1"/>
    </row>
    <row r="6" spans="1:7" x14ac:dyDescent="0.25">
      <c r="A6" s="50"/>
      <c r="B6" s="51" t="s">
        <v>85</v>
      </c>
      <c r="C6" s="52">
        <f>'1кв'!B46</f>
        <v>33611.08</v>
      </c>
      <c r="D6" s="53"/>
    </row>
    <row r="7" spans="1:7" x14ac:dyDescent="0.25">
      <c r="A7" s="54" t="s">
        <v>86</v>
      </c>
      <c r="B7" s="51" t="s">
        <v>107</v>
      </c>
      <c r="C7" s="52"/>
      <c r="D7" s="53"/>
    </row>
    <row r="8" spans="1:7" x14ac:dyDescent="0.25">
      <c r="A8" s="50"/>
      <c r="B8" s="55" t="s">
        <v>87</v>
      </c>
      <c r="C8" s="52"/>
      <c r="D8" s="53"/>
    </row>
    <row r="9" spans="1:7" x14ac:dyDescent="0.25">
      <c r="A9" s="50"/>
      <c r="B9" s="56" t="s">
        <v>108</v>
      </c>
      <c r="C9" s="52"/>
      <c r="D9" s="53"/>
    </row>
    <row r="10" spans="1:7" x14ac:dyDescent="0.25">
      <c r="A10" s="50"/>
      <c r="B10" s="56" t="s">
        <v>109</v>
      </c>
      <c r="C10" s="52"/>
      <c r="D10" s="53"/>
    </row>
    <row r="11" spans="1:7" x14ac:dyDescent="0.25">
      <c r="A11" s="50"/>
      <c r="B11" s="56" t="s">
        <v>110</v>
      </c>
      <c r="C11" s="52"/>
      <c r="D11" s="53"/>
      <c r="E11" s="1"/>
      <c r="F11" s="1"/>
      <c r="G11" s="57"/>
    </row>
    <row r="12" spans="1:7" x14ac:dyDescent="0.25">
      <c r="B12" s="58" t="s">
        <v>88</v>
      </c>
      <c r="C12" s="59">
        <f>'1кв'!B48+'2кв'!B46+'3кв'!B48+'4кв'!B47</f>
        <v>855599.84</v>
      </c>
      <c r="D12" s="60"/>
      <c r="E12" s="1"/>
      <c r="F12" s="1"/>
      <c r="G12" s="57"/>
    </row>
    <row r="13" spans="1:7" x14ac:dyDescent="0.25">
      <c r="A13" s="49" t="s">
        <v>89</v>
      </c>
      <c r="B13" s="58" t="s">
        <v>90</v>
      </c>
      <c r="C13" s="59">
        <f>'1кв'!B49+'2кв'!B47+'3кв'!B49+'4кв'!B48</f>
        <v>88458.72</v>
      </c>
      <c r="D13" s="60"/>
      <c r="E13" s="1"/>
      <c r="F13" s="1"/>
      <c r="G13" s="61"/>
    </row>
    <row r="14" spans="1:7" x14ac:dyDescent="0.25">
      <c r="A14" s="62"/>
      <c r="B14" s="58" t="s">
        <v>91</v>
      </c>
      <c r="C14" s="63">
        <f>SUM(C12:C13)</f>
        <v>944058.55999999994</v>
      </c>
      <c r="D14" s="53"/>
      <c r="E14" s="1"/>
      <c r="F14" s="1"/>
      <c r="G14" s="61"/>
    </row>
    <row r="15" spans="1:7" x14ac:dyDescent="0.25">
      <c r="A15" s="1"/>
      <c r="B15" s="105"/>
      <c r="C15" s="105"/>
      <c r="D15" s="64"/>
    </row>
    <row r="16" spans="1:7" x14ac:dyDescent="0.25">
      <c r="A16" s="65" t="s">
        <v>92</v>
      </c>
      <c r="B16" s="22" t="s">
        <v>93</v>
      </c>
      <c r="C16" s="59">
        <f>'1кв'!E22+'2кв'!E22+'3кв'!E22+'4кв'!E22</f>
        <v>622690.92700000003</v>
      </c>
      <c r="D16" s="64"/>
    </row>
    <row r="17" spans="1:6" x14ac:dyDescent="0.25">
      <c r="A17" s="65"/>
      <c r="B17" s="56" t="s">
        <v>36</v>
      </c>
      <c r="C17" s="59">
        <f>'1кв'!E23+'2кв'!E23+'3кв'!E23+'4кв'!E23</f>
        <v>218848.34399999998</v>
      </c>
      <c r="D17" s="64"/>
    </row>
    <row r="18" spans="1:6" x14ac:dyDescent="0.25">
      <c r="A18" s="65"/>
      <c r="B18" s="86" t="s">
        <v>40</v>
      </c>
      <c r="C18" s="59">
        <f>'1кв'!E24+'2кв'!E24+'3кв'!E24+'4кв'!E24</f>
        <v>1931.19</v>
      </c>
      <c r="D18" s="64"/>
    </row>
    <row r="19" spans="1:6" x14ac:dyDescent="0.25">
      <c r="A19" s="65"/>
      <c r="B19" s="56" t="s">
        <v>46</v>
      </c>
      <c r="C19" s="59">
        <f>'1кв'!E25+'2кв'!E25+'3кв'!E25+'4кв'!E25</f>
        <v>0</v>
      </c>
      <c r="D19" s="64"/>
    </row>
    <row r="20" spans="1:6" x14ac:dyDescent="0.25">
      <c r="A20" s="65"/>
      <c r="B20" s="56" t="s">
        <v>45</v>
      </c>
      <c r="C20" s="59">
        <f>'1кв'!E26+'2кв'!E26+'3кв'!E26+'4кв'!E26</f>
        <v>28110.32</v>
      </c>
      <c r="D20" s="64"/>
    </row>
    <row r="21" spans="1:6" x14ac:dyDescent="0.25">
      <c r="A21" s="65"/>
      <c r="B21" s="56" t="s">
        <v>44</v>
      </c>
      <c r="C21" s="59">
        <f>'1кв'!E27+'2кв'!E27+'3кв'!E27+'4кв'!E27</f>
        <v>0</v>
      </c>
      <c r="D21" s="64"/>
    </row>
    <row r="22" spans="1:6" x14ac:dyDescent="0.25">
      <c r="A22" s="1"/>
      <c r="B22" s="56" t="s">
        <v>27</v>
      </c>
      <c r="C22" s="59">
        <f>'1кв'!E28+'2кв'!E28+'3кв'!E28+'4кв'!E28</f>
        <v>27427.61</v>
      </c>
      <c r="D22" s="64"/>
      <c r="E22" s="66"/>
    </row>
    <row r="23" spans="1:6" x14ac:dyDescent="0.25">
      <c r="A23" s="1"/>
      <c r="B23" s="81" t="s">
        <v>71</v>
      </c>
      <c r="C23" s="59">
        <f>'2кв'!E29</f>
        <v>195.48</v>
      </c>
      <c r="D23" s="64"/>
      <c r="E23" s="66"/>
    </row>
    <row r="24" spans="1:6" x14ac:dyDescent="0.25">
      <c r="A24" s="65"/>
      <c r="B24" s="67" t="s">
        <v>111</v>
      </c>
      <c r="C24" s="68">
        <f>'1кв'!E30+'3кв'!E29+'3кв'!E30+'3кв'!E31+'4кв'!E29+'4кв'!E30</f>
        <v>9679.0609999999997</v>
      </c>
      <c r="D24" s="64"/>
    </row>
    <row r="25" spans="1:6" x14ac:dyDescent="0.25">
      <c r="A25" s="65"/>
      <c r="B25" s="55" t="s">
        <v>94</v>
      </c>
      <c r="C25" s="68">
        <f>'1кв'!E29</f>
        <v>94936.1</v>
      </c>
      <c r="D25" s="64"/>
    </row>
    <row r="26" spans="1:6" x14ac:dyDescent="0.25">
      <c r="A26" s="65"/>
      <c r="B26" s="55" t="s">
        <v>87</v>
      </c>
      <c r="C26" s="68"/>
      <c r="D26" s="64"/>
    </row>
    <row r="27" spans="1:6" x14ac:dyDescent="0.25">
      <c r="A27" s="65"/>
      <c r="B27" s="69" t="s">
        <v>62</v>
      </c>
      <c r="C27" s="70">
        <f>'1кв'!E29</f>
        <v>94936.1</v>
      </c>
      <c r="D27" s="64"/>
    </row>
    <row r="28" spans="1:6" x14ac:dyDescent="0.25">
      <c r="A28" s="65"/>
      <c r="B28" s="71"/>
      <c r="C28" s="70"/>
      <c r="D28" s="64"/>
    </row>
    <row r="29" spans="1:6" x14ac:dyDescent="0.25">
      <c r="A29" s="1"/>
      <c r="B29" s="72" t="s">
        <v>95</v>
      </c>
      <c r="C29" s="73">
        <f>SUM(C16:C25)</f>
        <v>1003819.0319999998</v>
      </c>
      <c r="D29" s="64"/>
      <c r="E29" s="66"/>
      <c r="F29" s="66"/>
    </row>
    <row r="30" spans="1:6" x14ac:dyDescent="0.25">
      <c r="A30" s="1"/>
      <c r="B30" s="74" t="s">
        <v>102</v>
      </c>
      <c r="C30" s="75">
        <f>C6+C14-C29</f>
        <v>-26149.391999999876</v>
      </c>
      <c r="D30" s="64"/>
    </row>
    <row r="31" spans="1:6" x14ac:dyDescent="0.25">
      <c r="A31" s="1"/>
      <c r="B31" s="54"/>
      <c r="C31" s="54"/>
      <c r="D31" s="64"/>
    </row>
    <row r="32" spans="1:6" x14ac:dyDescent="0.25">
      <c r="A32" s="1"/>
      <c r="B32" s="76" t="s">
        <v>96</v>
      </c>
      <c r="C32" s="76"/>
      <c r="D32" s="64"/>
    </row>
    <row r="33" spans="1:4" x14ac:dyDescent="0.25">
      <c r="A33" s="1"/>
      <c r="B33" s="76" t="s">
        <v>97</v>
      </c>
      <c r="C33" s="77">
        <v>69931.44</v>
      </c>
      <c r="D33" s="64"/>
    </row>
    <row r="34" spans="1:4" x14ac:dyDescent="0.25">
      <c r="A34" s="1"/>
      <c r="B34" s="78" t="s">
        <v>112</v>
      </c>
      <c r="C34" s="79">
        <v>78215.929999999993</v>
      </c>
      <c r="D34" s="64"/>
    </row>
    <row r="35" spans="1:4" x14ac:dyDescent="0.25">
      <c r="A35" s="1"/>
      <c r="B35" s="76" t="s">
        <v>98</v>
      </c>
      <c r="C35" s="80">
        <f>C34-C33</f>
        <v>8284.4899999999907</v>
      </c>
      <c r="D35" s="64"/>
    </row>
    <row r="36" spans="1:4" x14ac:dyDescent="0.25">
      <c r="A36" s="1"/>
      <c r="B36" s="54"/>
      <c r="C36" s="54"/>
      <c r="D36" s="64"/>
    </row>
    <row r="37" spans="1:4" x14ac:dyDescent="0.25">
      <c r="A37" s="1" t="s">
        <v>99</v>
      </c>
      <c r="B37" s="54" t="s">
        <v>113</v>
      </c>
      <c r="C37" s="54"/>
      <c r="D37" s="64"/>
    </row>
    <row r="38" spans="1:4" x14ac:dyDescent="0.25">
      <c r="A38" s="1"/>
      <c r="B38" s="54" t="s">
        <v>114</v>
      </c>
      <c r="C38" s="54"/>
      <c r="D38" s="64"/>
    </row>
    <row r="39" spans="1:4" x14ac:dyDescent="0.25">
      <c r="A39" s="1"/>
      <c r="B39" s="54" t="s">
        <v>115</v>
      </c>
      <c r="C39" s="54"/>
      <c r="D39" s="64"/>
    </row>
    <row r="40" spans="1:4" x14ac:dyDescent="0.25">
      <c r="A40" s="1"/>
      <c r="B40" s="78"/>
      <c r="C40" s="54"/>
      <c r="D40" s="64"/>
    </row>
    <row r="41" spans="1:4" x14ac:dyDescent="0.25">
      <c r="A41" s="1"/>
      <c r="B41" s="54"/>
      <c r="C41" s="54"/>
      <c r="D41" s="64"/>
    </row>
    <row r="42" spans="1:4" x14ac:dyDescent="0.25">
      <c r="A42" s="1"/>
      <c r="B42" s="54"/>
      <c r="C42" s="54"/>
      <c r="D42" s="64"/>
    </row>
    <row r="43" spans="1:4" x14ac:dyDescent="0.25">
      <c r="A43" s="1"/>
      <c r="B43" s="54"/>
      <c r="C43" s="54"/>
      <c r="D43" s="64"/>
    </row>
    <row r="44" spans="1:4" x14ac:dyDescent="0.25">
      <c r="A44" s="1"/>
      <c r="B44" s="54" t="s">
        <v>100</v>
      </c>
      <c r="C44" s="54"/>
      <c r="D44" s="64"/>
    </row>
    <row r="45" spans="1:4" x14ac:dyDescent="0.25">
      <c r="A45" s="1"/>
      <c r="B45" s="54"/>
      <c r="C45" s="54"/>
      <c r="D45" s="64"/>
    </row>
    <row r="46" spans="1:4" x14ac:dyDescent="0.25">
      <c r="A46" s="1"/>
      <c r="B46" s="54"/>
      <c r="C46" s="54"/>
      <c r="D46" s="64"/>
    </row>
  </sheetData>
  <mergeCells count="6">
    <mergeCell ref="B15:C15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2026-03-03T07:12:16Z</dcterms:modified>
</cp:coreProperties>
</file>