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5" windowWidth="14805" windowHeight="7950" activeTab="4"/>
  </bookViews>
  <sheets>
    <sheet name="1кв" sheetId="26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'1кв'!$A$1:$E$59</definedName>
    <definedName name="_xlnm.Print_Area" localSheetId="1">'2кв'!$A$1:$E$55</definedName>
    <definedName name="_xlnm.Print_Area" localSheetId="2">'3кв'!$A$1:$E$55</definedName>
    <definedName name="_xlnm.Print_Area" localSheetId="3">'4кв'!$A$1:$E$53</definedName>
    <definedName name="_xlnm.Print_Area" localSheetId="4">отчет!$A$1:$C$48</definedName>
  </definedNames>
  <calcPr calcId="152511"/>
</workbook>
</file>

<file path=xl/calcChain.xml><?xml version="1.0" encoding="utf-8"?>
<calcChain xmlns="http://schemas.openxmlformats.org/spreadsheetml/2006/main">
  <c r="C36" i="31" l="1"/>
  <c r="C34" i="31"/>
  <c r="B49" i="30"/>
  <c r="B57" i="26"/>
  <c r="B56" i="26"/>
  <c r="E26" i="30" l="1"/>
  <c r="E27" i="30"/>
  <c r="E25" i="30"/>
  <c r="E24" i="30"/>
  <c r="C6" i="31" l="1"/>
  <c r="C33" i="31" l="1"/>
  <c r="C32" i="31"/>
  <c r="C31" i="31"/>
  <c r="C30" i="31"/>
  <c r="C29" i="31"/>
  <c r="C28" i="31"/>
  <c r="C27" i="31"/>
  <c r="C24" i="31"/>
  <c r="C23" i="31"/>
  <c r="C22" i="31"/>
  <c r="C21" i="31"/>
  <c r="C20" i="31"/>
  <c r="C19" i="31"/>
  <c r="C18" i="31"/>
  <c r="C25" i="31" l="1"/>
  <c r="C42" i="31"/>
  <c r="C13" i="31" l="1"/>
  <c r="C14" i="31" s="1"/>
  <c r="E23" i="30"/>
  <c r="C17" i="31" s="1"/>
  <c r="E22" i="30"/>
  <c r="C16" i="31" s="1"/>
  <c r="C37" i="31" l="1"/>
  <c r="E30" i="30"/>
  <c r="B50" i="30" s="1"/>
  <c r="B51" i="29"/>
  <c r="E29" i="29"/>
  <c r="E28" i="29" l="1"/>
  <c r="E24" i="29"/>
  <c r="E26" i="29"/>
  <c r="E27" i="29"/>
  <c r="E31" i="28" l="1"/>
  <c r="E22" i="29" l="1"/>
  <c r="E23" i="29"/>
  <c r="E32" i="29" s="1"/>
  <c r="B52" i="29" s="1"/>
  <c r="E22" i="28" l="1"/>
  <c r="E23" i="28"/>
  <c r="E32" i="28" l="1"/>
  <c r="B52" i="28" s="1"/>
  <c r="E36" i="26"/>
  <c r="E34" i="26"/>
  <c r="E23" i="26" l="1"/>
  <c r="E22" i="26"/>
  <c r="B49" i="28" l="1"/>
  <c r="B53" i="28" s="1"/>
  <c r="B49" i="29" s="1"/>
  <c r="B53" i="29" s="1"/>
  <c r="B47" i="30" s="1"/>
  <c r="B51" i="30" s="1"/>
</calcChain>
</file>

<file path=xl/sharedStrings.xml><?xml version="1.0" encoding="utf-8"?>
<sst xmlns="http://schemas.openxmlformats.org/spreadsheetml/2006/main" count="341" uniqueCount="115">
  <si>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</si>
  <si>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</si>
  <si>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</si>
  <si>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</si>
  <si>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</si>
  <si>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</si>
  <si>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</si>
  <si>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</si>
  <si>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</si>
  <si>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</si>
  <si>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</si>
  <si>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</si>
  <si>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</si>
  <si>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</si>
  <si>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</si>
  <si>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</si>
  <si>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</si>
  <si>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</si>
  <si>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</si>
  <si>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</si>
  <si>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</si>
  <si>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</si>
  <si>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</si>
  <si>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</si>
  <si>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</si>
  <si>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</si>
  <si>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</si>
  <si>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</si>
  <si>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</si>
  <si>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</si>
  <si>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 ремонту</t>
  </si>
  <si>
    <t>в т.ч. Оплачено рем.и содерж.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</si>
  <si>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</si>
  <si>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</si>
  <si>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</si>
  <si>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</si>
  <si>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 xml:space="preserve">определена приложением № 2 к договору </t>
  </si>
  <si>
    <t>г. Россошь, ул. Фурманова, д. 1</t>
  </si>
  <si>
    <r>
      <t>именуемый в дальнейшем "Заказчик", в лице</t>
    </r>
    <r>
      <rPr>
        <b/>
        <u/>
        <sz val="11"/>
        <color theme="1"/>
        <rFont val="Times New Roman"/>
        <family val="1"/>
        <charset val="204"/>
      </rPr>
      <t xml:space="preserve"> Горбанева Артема Николаевича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</si>
  <si>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11.03.2024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</si>
  <si>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№10  от   01.04.2024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</si>
  <si>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Фурманова</t>
    </r>
  </si>
  <si>
    <t>Заказчик - Собственники МКД, в лице председателя совета МКД Горбанева А.Н.</t>
  </si>
  <si>
    <t xml:space="preserve">Остаток на начало квартала </t>
  </si>
  <si>
    <t>водоотведение на СОИ</t>
  </si>
  <si>
    <t>холодная вода на СОИ</t>
  </si>
  <si>
    <t>электроэнергия на СОИ</t>
  </si>
  <si>
    <t>горячая вода на СОИ</t>
  </si>
  <si>
    <t>Общая площадь квартир - 2915,5</t>
  </si>
  <si>
    <t>Полив</t>
  </si>
  <si>
    <t>Справочно: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</si>
  <si>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</si>
  <si>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</si>
  <si>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</si>
  <si>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</si>
  <si>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</si>
  <si>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</si>
  <si>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</si>
  <si>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</si>
  <si>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</si>
  <si>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</si>
  <si>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работы по договору, всего</t>
  </si>
  <si>
    <t>Итого расходов</t>
  </si>
  <si>
    <t>Прирост (+) / уменьшение (-) задолженности за год</t>
  </si>
  <si>
    <t xml:space="preserve">Получил: </t>
  </si>
  <si>
    <t>полив</t>
  </si>
  <si>
    <t>Задолженность населения по оплате на 01.01.2025 г.</t>
  </si>
  <si>
    <t>Отчет за 2024 год.</t>
  </si>
  <si>
    <t>Перечень предлагаемых работ на 2025 год.</t>
  </si>
  <si>
    <t>Предложение по структуре тарифа на 2025 год.</t>
  </si>
  <si>
    <t>за 1 квартал 2025 года</t>
  </si>
  <si>
    <t>31.03.2025 г.</t>
  </si>
  <si>
    <t>1 квартал</t>
  </si>
  <si>
    <t>Ремонт водостока (смета)</t>
  </si>
  <si>
    <t>Установка сеток на продухи (смета)</t>
  </si>
  <si>
    <t>Оборудов укрытий в подвалах инвентарем (смета)</t>
  </si>
  <si>
    <t>Замена плетей КНС (смета)</t>
  </si>
  <si>
    <t>январь</t>
  </si>
  <si>
    <t>февраль</t>
  </si>
  <si>
    <t>Уборка мусора на чердаке (смета)</t>
  </si>
  <si>
    <t xml:space="preserve">           2. Всего за период с "01" 01 2025 г. по "31" 03  2025 г. выполнено работ (оказано услуг) на общую сумму триста двадцать одна тысяча семьдесят три рубля 33 копейки.</t>
  </si>
  <si>
    <t>Предъявлено населению 217559,24</t>
  </si>
  <si>
    <t>за 2 квартал 2025 года</t>
  </si>
  <si>
    <t>2 квартал</t>
  </si>
  <si>
    <t>за 3 квартал 2025 года</t>
  </si>
  <si>
    <t>3 квартал</t>
  </si>
  <si>
    <t>Поверка, ремонт ОДПУ</t>
  </si>
  <si>
    <t>Замена участка трубы ГВС (кв.25, кв.42)</t>
  </si>
  <si>
    <t>апрель</t>
  </si>
  <si>
    <t xml:space="preserve">ч/ч </t>
  </si>
  <si>
    <t xml:space="preserve">           2. Всего за период с "01" 04 2025 г. по "30" 06  2025 г. выполнено работ (оказано услуг) на общую сумму двести тридцать четыре  тысячи сто сорок один рубль 93 копейки.</t>
  </si>
  <si>
    <t>Предъявлено населению 228102,29</t>
  </si>
  <si>
    <t>Ремонт ям на проезжей части двора асфальтовым срезом</t>
  </si>
  <si>
    <t>июль</t>
  </si>
  <si>
    <t>сентябрь</t>
  </si>
  <si>
    <t>Ремонт выбоин на площадке вх.группы 2 п. смета</t>
  </si>
  <si>
    <t>ч/час</t>
  </si>
  <si>
    <t xml:space="preserve">           2. Всего за период с "01" 07 2025 г. по "30" 09  2025 г. выполнено работ (оказано услуг) на общую сумму двести сорок четыре тысячи пять рублей 75 копеек</t>
  </si>
  <si>
    <t>Предъявлено населению 308382,76</t>
  </si>
  <si>
    <t>за 4 квартал 2025 года</t>
  </si>
  <si>
    <t>4 квартал</t>
  </si>
  <si>
    <t>по ж.д. ул. Фурманова, д. 1</t>
  </si>
  <si>
    <t>НА ЛИЦЕВОМ СЧЕТЕ  ЗА  период  с 01.01.2025 г. по 31.12.2025 г.</t>
  </si>
  <si>
    <t>Остаток средств на 01.01.2026</t>
  </si>
  <si>
    <t>Непредвиденные работы 36 ч/ч</t>
  </si>
  <si>
    <t>замена запорной арматуры ТУ отопления (смета)</t>
  </si>
  <si>
    <t>декабрь</t>
  </si>
  <si>
    <t>Предъявлено населению 303946,21</t>
  </si>
  <si>
    <t xml:space="preserve">           2. Всего за период с "01" 10 2025 г. по "31" 12  2025 г. выполнено работ (оказано услуг) на общую сумму двести пятьдесят две тысячи девятьсот семь рублей 74 копейки</t>
  </si>
  <si>
    <t>Начислено всего1057706,38</t>
  </si>
  <si>
    <t>* электроэнергия на СОИ- 62326,84</t>
  </si>
  <si>
    <t>* водоотведение на СОИ-31743,53</t>
  </si>
  <si>
    <t>* горячая вода на СОИ - 34149,01</t>
  </si>
  <si>
    <t>* холодная вода на СОИ - 18255,79</t>
  </si>
  <si>
    <t>Задолженность населения по оплате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</si>
</sst>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43" fontId="4" fillId="0" borderId="0" xfId="0" applyNumberFormat="1" applyFont="1"/>
    <xf numFmtId="0" fontId="12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wrapText="1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wrapText="1"/>
    </xf>
    <xf numFmtId="0" fontId="7" fillId="0" borderId="0" xfId="0" applyFont="1" applyAlignment="1">
      <alignment wrapText="1"/>
    </xf>
    <xf numFmtId="14" fontId="7" fillId="0" borderId="0" xfId="0" applyNumberFormat="1" applyFont="1" applyAlignment="1">
      <alignment wrapText="1"/>
    </xf>
    <xf numFmtId="0" fontId="13" fillId="0" borderId="1" xfId="0" applyFont="1" applyBorder="1" applyAlignment="1">
      <alignment wrapText="1"/>
    </xf>
    <xf numFmtId="4" fontId="8" fillId="0" borderId="0" xfId="1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/>
    </xf>
    <xf numFmtId="164" fontId="4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4" fillId="0" borderId="1" xfId="1" applyNumberFormat="1" applyFont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43" fontId="0" fillId="0" borderId="0" xfId="0" applyNumberFormat="1"/>
    <xf numFmtId="0" fontId="4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3" fontId="8" fillId="0" borderId="1" xfId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3" fillId="0" borderId="5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43" zoomScaleSheetLayoutView="100" workbookViewId="0">
      <selection activeCell="O57" sqref="O57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1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70</v>
      </c>
      <c r="B3" s="86"/>
      <c r="C3" s="86"/>
      <c r="D3" s="86"/>
      <c r="E3" s="86"/>
    </row>
    <row r="4" spans="1:5" s="1" customFormat="1" ht="15.75" x14ac:dyDescent="0.25">
      <c r="A4" s="5" t="s">
        <v>13</v>
      </c>
      <c r="B4" s="20"/>
      <c r="C4" s="20"/>
      <c r="D4" s="25"/>
      <c r="E4" s="26" t="s">
        <v>71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87" t="s">
        <v>37</v>
      </c>
      <c r="B7" s="87"/>
      <c r="C7" s="87"/>
      <c r="D7" s="87"/>
      <c r="E7" s="87"/>
    </row>
    <row r="8" spans="1:5" x14ac:dyDescent="0.25">
      <c r="A8" s="79" t="s">
        <v>1</v>
      </c>
      <c r="B8" s="79"/>
      <c r="C8" s="79"/>
      <c r="D8" s="79"/>
      <c r="E8" s="79"/>
    </row>
    <row r="9" spans="1:5" ht="12.75" customHeight="1" x14ac:dyDescent="0.25">
      <c r="A9" s="88" t="s">
        <v>38</v>
      </c>
      <c r="B9" s="88"/>
      <c r="C9" s="88"/>
      <c r="D9" s="88"/>
      <c r="E9" s="88"/>
    </row>
    <row r="10" spans="1:5" ht="22.5" customHeight="1" x14ac:dyDescent="0.25">
      <c r="A10" s="89" t="s">
        <v>14</v>
      </c>
      <c r="B10" s="90"/>
      <c r="C10" s="90"/>
      <c r="D10" s="90"/>
      <c r="E10" s="90"/>
    </row>
    <row r="11" spans="1:5" ht="29.25" customHeight="1" x14ac:dyDescent="0.25">
      <c r="A11" s="75" t="s">
        <v>39</v>
      </c>
      <c r="B11" s="75"/>
      <c r="C11" s="75"/>
      <c r="D11" s="75"/>
      <c r="E11" s="75"/>
    </row>
    <row r="12" spans="1:5" ht="14.25" customHeight="1" x14ac:dyDescent="0.25">
      <c r="A12" s="79" t="s">
        <v>15</v>
      </c>
      <c r="B12" s="80"/>
      <c r="C12" s="80"/>
      <c r="D12" s="80"/>
      <c r="E12" s="80"/>
    </row>
    <row r="13" spans="1:5" ht="19.5" customHeight="1" x14ac:dyDescent="0.25">
      <c r="A13" s="75" t="s">
        <v>22</v>
      </c>
      <c r="B13" s="75"/>
      <c r="C13" s="75"/>
      <c r="D13" s="75"/>
      <c r="E13" s="75"/>
    </row>
    <row r="14" spans="1:5" ht="12.75" customHeight="1" x14ac:dyDescent="0.25">
      <c r="A14" s="79" t="s">
        <v>2</v>
      </c>
      <c r="B14" s="80"/>
      <c r="C14" s="80"/>
      <c r="D14" s="80"/>
      <c r="E14" s="80"/>
    </row>
    <row r="15" spans="1:5" ht="18.75" customHeight="1" x14ac:dyDescent="0.25">
      <c r="A15" s="75" t="s">
        <v>34</v>
      </c>
      <c r="B15" s="75"/>
      <c r="C15" s="75"/>
      <c r="D15" s="75"/>
      <c r="E15" s="75"/>
    </row>
    <row r="16" spans="1:5" ht="14.25" customHeight="1" x14ac:dyDescent="0.25">
      <c r="A16" s="79" t="s">
        <v>16</v>
      </c>
      <c r="B16" s="80"/>
      <c r="C16" s="80"/>
      <c r="D16" s="80"/>
      <c r="E16" s="80"/>
    </row>
    <row r="17" spans="1:10" ht="29.25" customHeight="1" x14ac:dyDescent="0.25">
      <c r="A17" s="75" t="s">
        <v>17</v>
      </c>
      <c r="B17" s="75"/>
      <c r="C17" s="75"/>
      <c r="D17" s="75"/>
      <c r="E17" s="75"/>
    </row>
    <row r="18" spans="1:10" ht="64.5" customHeight="1" x14ac:dyDescent="0.25">
      <c r="A18" s="75" t="s">
        <v>40</v>
      </c>
      <c r="B18" s="75"/>
      <c r="C18" s="75"/>
      <c r="D18" s="75"/>
      <c r="E18" s="75"/>
    </row>
    <row r="19" spans="1:10" ht="30" customHeight="1" x14ac:dyDescent="0.25">
      <c r="A19" s="81" t="s">
        <v>41</v>
      </c>
      <c r="B19" s="81"/>
      <c r="C19" s="81"/>
      <c r="D19" s="81"/>
      <c r="E19" s="81"/>
    </row>
    <row r="20" spans="1:10" x14ac:dyDescent="0.25">
      <c r="A20" s="81"/>
      <c r="B20" s="81"/>
      <c r="C20" s="81"/>
      <c r="D20" s="81"/>
      <c r="E20" s="81"/>
      <c r="F20" s="2">
        <v>2915.5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36</v>
      </c>
      <c r="C22" s="3" t="s">
        <v>4</v>
      </c>
      <c r="D22" s="3">
        <v>15.82</v>
      </c>
      <c r="E22" s="8">
        <f>D22*F20*G20</f>
        <v>138369.63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5.0599999999999996</v>
      </c>
      <c r="E23" s="8">
        <f>D23*F20*G20</f>
        <v>44257.289999999994</v>
      </c>
      <c r="J23" s="16"/>
    </row>
    <row r="24" spans="1:10" x14ac:dyDescent="0.25">
      <c r="A24" s="7" t="s">
        <v>46</v>
      </c>
      <c r="B24" s="9" t="s">
        <v>72</v>
      </c>
      <c r="C24" s="3" t="s">
        <v>26</v>
      </c>
      <c r="D24" s="3"/>
      <c r="E24" s="8">
        <v>16199.98</v>
      </c>
    </row>
    <row r="25" spans="1:10" x14ac:dyDescent="0.25">
      <c r="A25" s="7" t="s">
        <v>44</v>
      </c>
      <c r="B25" s="9" t="s">
        <v>72</v>
      </c>
      <c r="C25" s="3" t="s">
        <v>26</v>
      </c>
      <c r="D25" s="3"/>
      <c r="E25" s="8">
        <v>4328.8999999999996</v>
      </c>
    </row>
    <row r="26" spans="1:10" x14ac:dyDescent="0.25">
      <c r="A26" s="7" t="s">
        <v>47</v>
      </c>
      <c r="B26" s="9" t="s">
        <v>72</v>
      </c>
      <c r="C26" s="3" t="s">
        <v>26</v>
      </c>
      <c r="D26" s="3"/>
      <c r="E26" s="8">
        <v>6968.07</v>
      </c>
    </row>
    <row r="27" spans="1:10" x14ac:dyDescent="0.25">
      <c r="A27" s="7" t="s">
        <v>45</v>
      </c>
      <c r="B27" s="9" t="s">
        <v>72</v>
      </c>
      <c r="C27" s="3" t="s">
        <v>26</v>
      </c>
      <c r="D27" s="3"/>
      <c r="E27" s="8">
        <v>1954.41</v>
      </c>
    </row>
    <row r="28" spans="1:10" x14ac:dyDescent="0.25">
      <c r="A28" s="7" t="s">
        <v>25</v>
      </c>
      <c r="B28" s="9" t="s">
        <v>72</v>
      </c>
      <c r="C28" s="3" t="s">
        <v>26</v>
      </c>
      <c r="D28" s="3"/>
      <c r="E28" s="8">
        <v>1558.45</v>
      </c>
      <c r="J28" s="16"/>
    </row>
    <row r="29" spans="1:10" x14ac:dyDescent="0.25">
      <c r="A29" s="7" t="s">
        <v>49</v>
      </c>
      <c r="B29" s="9" t="s">
        <v>72</v>
      </c>
      <c r="C29" s="3" t="s">
        <v>26</v>
      </c>
      <c r="D29" s="3"/>
      <c r="E29" s="8">
        <v>0</v>
      </c>
      <c r="J29" s="16"/>
    </row>
    <row r="30" spans="1:10" x14ac:dyDescent="0.25">
      <c r="A30" s="7" t="s">
        <v>73</v>
      </c>
      <c r="B30" s="9" t="s">
        <v>77</v>
      </c>
      <c r="C30" s="3" t="s">
        <v>26</v>
      </c>
      <c r="D30" s="3"/>
      <c r="E30" s="8">
        <v>7908.9</v>
      </c>
      <c r="J30" s="16"/>
    </row>
    <row r="31" spans="1:10" ht="30" x14ac:dyDescent="0.25">
      <c r="A31" s="7" t="s">
        <v>74</v>
      </c>
      <c r="B31" s="9" t="s">
        <v>78</v>
      </c>
      <c r="C31" s="3" t="s">
        <v>26</v>
      </c>
      <c r="D31" s="3"/>
      <c r="E31" s="8">
        <v>8084.82</v>
      </c>
      <c r="J31" s="16"/>
    </row>
    <row r="32" spans="1:10" ht="30" x14ac:dyDescent="0.25">
      <c r="A32" s="7" t="s">
        <v>75</v>
      </c>
      <c r="B32" s="9" t="s">
        <v>78</v>
      </c>
      <c r="C32" s="3" t="s">
        <v>26</v>
      </c>
      <c r="D32" s="3"/>
      <c r="E32" s="8">
        <v>10091.620000000001</v>
      </c>
      <c r="J32" s="16"/>
    </row>
    <row r="33" spans="1:10" x14ac:dyDescent="0.25">
      <c r="A33" s="7" t="s">
        <v>76</v>
      </c>
      <c r="B33" s="9" t="s">
        <v>78</v>
      </c>
      <c r="C33" s="3" t="s">
        <v>26</v>
      </c>
      <c r="D33" s="3"/>
      <c r="E33" s="8">
        <v>60741.98</v>
      </c>
      <c r="J33" s="16"/>
    </row>
    <row r="34" spans="1:10" ht="19.5" customHeight="1" x14ac:dyDescent="0.25">
      <c r="A34" s="7" t="s">
        <v>79</v>
      </c>
      <c r="B34" s="9" t="s">
        <v>78</v>
      </c>
      <c r="C34" s="3" t="s">
        <v>26</v>
      </c>
      <c r="D34" s="3"/>
      <c r="E34" s="8">
        <f>72*286.24</f>
        <v>20609.28</v>
      </c>
      <c r="J34" s="16"/>
    </row>
    <row r="35" spans="1:10" x14ac:dyDescent="0.25">
      <c r="A35" s="7"/>
      <c r="B35" s="9"/>
      <c r="C35" s="3"/>
      <c r="D35" s="3"/>
      <c r="E35" s="8"/>
      <c r="J35" s="16"/>
    </row>
    <row r="36" spans="1:10" s="14" customFormat="1" ht="14.25" x14ac:dyDescent="0.2">
      <c r="A36" s="10" t="s">
        <v>24</v>
      </c>
      <c r="B36" s="11"/>
      <c r="C36" s="12"/>
      <c r="D36" s="12"/>
      <c r="E36" s="13">
        <f>SUM(E22:E35)</f>
        <v>321073.32999999996</v>
      </c>
      <c r="F36" s="15"/>
      <c r="J36" s="15"/>
    </row>
    <row r="38" spans="1:10" ht="31.5" customHeight="1" x14ac:dyDescent="0.25">
      <c r="A38" s="82" t="s">
        <v>80</v>
      </c>
      <c r="B38" s="82"/>
      <c r="C38" s="82"/>
      <c r="D38" s="82"/>
      <c r="E38" s="82"/>
    </row>
    <row r="39" spans="1:10" ht="31.5" customHeight="1" x14ac:dyDescent="0.25">
      <c r="A39" s="75" t="s">
        <v>21</v>
      </c>
      <c r="B39" s="75"/>
      <c r="C39" s="75"/>
      <c r="D39" s="75"/>
      <c r="E39" s="75"/>
    </row>
    <row r="40" spans="1:10" x14ac:dyDescent="0.25">
      <c r="A40" s="75" t="s">
        <v>20</v>
      </c>
      <c r="B40" s="75"/>
      <c r="C40" s="75"/>
      <c r="D40" s="75"/>
      <c r="E40" s="75"/>
      <c r="F40" s="14"/>
      <c r="G40" s="14"/>
      <c r="H40" s="14"/>
      <c r="I40" s="14"/>
      <c r="J40" s="15"/>
    </row>
    <row r="41" spans="1:10" ht="32.25" customHeight="1" x14ac:dyDescent="0.25">
      <c r="A41" s="75" t="s">
        <v>27</v>
      </c>
      <c r="B41" s="75"/>
      <c r="C41" s="75"/>
      <c r="D41" s="75"/>
      <c r="E41" s="75"/>
    </row>
    <row r="42" spans="1:10" x14ac:dyDescent="0.25">
      <c r="A42" s="75" t="s">
        <v>18</v>
      </c>
      <c r="B42" s="75"/>
      <c r="C42" s="75"/>
      <c r="D42" s="75"/>
      <c r="E42" s="75"/>
    </row>
    <row r="43" spans="1:10" x14ac:dyDescent="0.25">
      <c r="A43" s="78" t="s">
        <v>5</v>
      </c>
      <c r="B43" s="78"/>
      <c r="C43" s="78"/>
      <c r="D43" s="78"/>
      <c r="E43" s="78"/>
    </row>
    <row r="44" spans="1:10" x14ac:dyDescent="0.25">
      <c r="A44" s="75" t="s">
        <v>18</v>
      </c>
      <c r="B44" s="75"/>
      <c r="C44" s="75"/>
      <c r="D44" s="75"/>
      <c r="E44" s="75"/>
    </row>
    <row r="45" spans="1:10" x14ac:dyDescent="0.25">
      <c r="A45" s="76" t="s">
        <v>35</v>
      </c>
      <c r="B45" s="76"/>
      <c r="C45" s="76"/>
      <c r="D45" s="76"/>
      <c r="E45" s="76"/>
    </row>
    <row r="46" spans="1:10" x14ac:dyDescent="0.25">
      <c r="B46" s="77" t="s">
        <v>19</v>
      </c>
      <c r="C46" s="77"/>
      <c r="D46" s="77"/>
      <c r="E46" s="6" t="s">
        <v>6</v>
      </c>
    </row>
    <row r="47" spans="1:10" x14ac:dyDescent="0.25">
      <c r="A47" s="30"/>
      <c r="B47" s="30"/>
      <c r="C47" s="30"/>
      <c r="D47" s="30"/>
      <c r="E47" s="30"/>
    </row>
    <row r="48" spans="1:10" x14ac:dyDescent="0.25">
      <c r="A48" s="76" t="s">
        <v>42</v>
      </c>
      <c r="B48" s="76"/>
      <c r="C48" s="76"/>
      <c r="D48" s="76"/>
      <c r="E48" s="76"/>
    </row>
    <row r="49" spans="1:5" x14ac:dyDescent="0.25">
      <c r="B49" s="77" t="s">
        <v>19</v>
      </c>
      <c r="C49" s="77"/>
      <c r="D49" s="77"/>
      <c r="E49" s="6" t="s">
        <v>6</v>
      </c>
    </row>
    <row r="51" spans="1:5" x14ac:dyDescent="0.25">
      <c r="A51" s="17" t="s">
        <v>48</v>
      </c>
    </row>
    <row r="52" spans="1:5" x14ac:dyDescent="0.25">
      <c r="A52" s="14" t="s">
        <v>28</v>
      </c>
      <c r="B52" s="21"/>
    </row>
    <row r="53" spans="1:5" x14ac:dyDescent="0.25">
      <c r="A53" s="2" t="s">
        <v>43</v>
      </c>
      <c r="B53" s="28">
        <v>-142905.9</v>
      </c>
    </row>
    <row r="54" spans="1:5" x14ac:dyDescent="0.25">
      <c r="A54" s="18" t="s">
        <v>81</v>
      </c>
      <c r="B54" s="22"/>
    </row>
    <row r="55" spans="1:5" x14ac:dyDescent="0.25">
      <c r="A55" s="2" t="s">
        <v>31</v>
      </c>
      <c r="B55" s="22">
        <v>230166.52</v>
      </c>
    </row>
    <row r="56" spans="1:5" ht="30" x14ac:dyDescent="0.25">
      <c r="A56" s="29" t="s">
        <v>30</v>
      </c>
      <c r="B56" s="22">
        <f>E36</f>
        <v>321073.32999999996</v>
      </c>
    </row>
    <row r="57" spans="1:5" ht="29.25" x14ac:dyDescent="0.25">
      <c r="A57" s="23" t="s">
        <v>29</v>
      </c>
      <c r="B57" s="24">
        <f>B53+B55-B56</f>
        <v>-233812.70999999996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3:E43"/>
    <mergeCell ref="A15:E15"/>
    <mergeCell ref="A16:E16"/>
    <mergeCell ref="A17:E17"/>
    <mergeCell ref="A18:E18"/>
    <mergeCell ref="A19:E19"/>
    <mergeCell ref="A20:E20"/>
    <mergeCell ref="A38:E38"/>
    <mergeCell ref="A39:E39"/>
    <mergeCell ref="A40:E40"/>
    <mergeCell ref="A41:E41"/>
    <mergeCell ref="A42:E42"/>
    <mergeCell ref="A44:E44"/>
    <mergeCell ref="A45:E45"/>
    <mergeCell ref="B46:D46"/>
    <mergeCell ref="A48:E48"/>
    <mergeCell ref="B49:D49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40" zoomScaleSheetLayoutView="100" workbookViewId="0">
      <selection activeCell="B53" sqref="B53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1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82</v>
      </c>
      <c r="B3" s="86"/>
      <c r="C3" s="86"/>
      <c r="D3" s="86"/>
      <c r="E3" s="86"/>
    </row>
    <row r="4" spans="1:5" s="1" customFormat="1" ht="15.75" x14ac:dyDescent="0.25">
      <c r="A4" s="5" t="s">
        <v>13</v>
      </c>
      <c r="B4" s="62"/>
      <c r="C4" s="62"/>
      <c r="D4" s="25"/>
      <c r="E4" s="26">
        <v>45838</v>
      </c>
    </row>
    <row r="5" spans="1:5" x14ac:dyDescent="0.25">
      <c r="A5" s="60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87" t="s">
        <v>37</v>
      </c>
      <c r="B7" s="87"/>
      <c r="C7" s="87"/>
      <c r="D7" s="87"/>
      <c r="E7" s="87"/>
    </row>
    <row r="8" spans="1:5" x14ac:dyDescent="0.25">
      <c r="A8" s="79" t="s">
        <v>1</v>
      </c>
      <c r="B8" s="79"/>
      <c r="C8" s="79"/>
      <c r="D8" s="79"/>
      <c r="E8" s="79"/>
    </row>
    <row r="9" spans="1:5" ht="12.75" customHeight="1" x14ac:dyDescent="0.25">
      <c r="A9" s="88" t="s">
        <v>38</v>
      </c>
      <c r="B9" s="88"/>
      <c r="C9" s="88"/>
      <c r="D9" s="88"/>
      <c r="E9" s="88"/>
    </row>
    <row r="10" spans="1:5" ht="22.5" customHeight="1" x14ac:dyDescent="0.25">
      <c r="A10" s="89" t="s">
        <v>14</v>
      </c>
      <c r="B10" s="90"/>
      <c r="C10" s="90"/>
      <c r="D10" s="90"/>
      <c r="E10" s="90"/>
    </row>
    <row r="11" spans="1:5" ht="29.25" customHeight="1" x14ac:dyDescent="0.25">
      <c r="A11" s="75" t="s">
        <v>39</v>
      </c>
      <c r="B11" s="75"/>
      <c r="C11" s="75"/>
      <c r="D11" s="75"/>
      <c r="E11" s="75"/>
    </row>
    <row r="12" spans="1:5" ht="14.25" customHeight="1" x14ac:dyDescent="0.25">
      <c r="A12" s="79" t="s">
        <v>15</v>
      </c>
      <c r="B12" s="80"/>
      <c r="C12" s="80"/>
      <c r="D12" s="80"/>
      <c r="E12" s="80"/>
    </row>
    <row r="13" spans="1:5" ht="19.5" customHeight="1" x14ac:dyDescent="0.25">
      <c r="A13" s="75" t="s">
        <v>22</v>
      </c>
      <c r="B13" s="75"/>
      <c r="C13" s="75"/>
      <c r="D13" s="75"/>
      <c r="E13" s="75"/>
    </row>
    <row r="14" spans="1:5" ht="12.75" customHeight="1" x14ac:dyDescent="0.25">
      <c r="A14" s="79" t="s">
        <v>2</v>
      </c>
      <c r="B14" s="80"/>
      <c r="C14" s="80"/>
      <c r="D14" s="80"/>
      <c r="E14" s="80"/>
    </row>
    <row r="15" spans="1:5" ht="18.75" customHeight="1" x14ac:dyDescent="0.25">
      <c r="A15" s="75" t="s">
        <v>34</v>
      </c>
      <c r="B15" s="75"/>
      <c r="C15" s="75"/>
      <c r="D15" s="75"/>
      <c r="E15" s="75"/>
    </row>
    <row r="16" spans="1:5" ht="14.25" customHeight="1" x14ac:dyDescent="0.25">
      <c r="A16" s="79" t="s">
        <v>16</v>
      </c>
      <c r="B16" s="80"/>
      <c r="C16" s="80"/>
      <c r="D16" s="80"/>
      <c r="E16" s="80"/>
    </row>
    <row r="17" spans="1:10" ht="29.25" customHeight="1" x14ac:dyDescent="0.25">
      <c r="A17" s="75" t="s">
        <v>17</v>
      </c>
      <c r="B17" s="75"/>
      <c r="C17" s="75"/>
      <c r="D17" s="75"/>
      <c r="E17" s="75"/>
    </row>
    <row r="18" spans="1:10" ht="64.5" customHeight="1" x14ac:dyDescent="0.25">
      <c r="A18" s="75" t="s">
        <v>40</v>
      </c>
      <c r="B18" s="75"/>
      <c r="C18" s="75"/>
      <c r="D18" s="75"/>
      <c r="E18" s="75"/>
    </row>
    <row r="19" spans="1:10" ht="30" customHeight="1" x14ac:dyDescent="0.25">
      <c r="A19" s="81" t="s">
        <v>41</v>
      </c>
      <c r="B19" s="81"/>
      <c r="C19" s="81"/>
      <c r="D19" s="81"/>
      <c r="E19" s="81"/>
    </row>
    <row r="20" spans="1:10" x14ac:dyDescent="0.25">
      <c r="A20" s="81"/>
      <c r="B20" s="81"/>
      <c r="C20" s="81"/>
      <c r="D20" s="81"/>
      <c r="E20" s="81"/>
      <c r="F20" s="2">
        <v>2915.5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36</v>
      </c>
      <c r="C22" s="3" t="s">
        <v>4</v>
      </c>
      <c r="D22" s="3">
        <v>14.89</v>
      </c>
      <c r="E22" s="8">
        <f>D22*F20*G20+8134.24</f>
        <v>138369.625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5.0599999999999996</v>
      </c>
      <c r="E23" s="8">
        <f>D23*F20*G20</f>
        <v>44257.289999999994</v>
      </c>
      <c r="J23" s="16"/>
    </row>
    <row r="24" spans="1:10" x14ac:dyDescent="0.25">
      <c r="A24" s="7" t="s">
        <v>46</v>
      </c>
      <c r="B24" s="9" t="s">
        <v>83</v>
      </c>
      <c r="C24" s="3" t="s">
        <v>26</v>
      </c>
      <c r="D24" s="3"/>
      <c r="E24" s="8">
        <v>14318.59</v>
      </c>
    </row>
    <row r="25" spans="1:10" x14ac:dyDescent="0.25">
      <c r="A25" s="7" t="s">
        <v>44</v>
      </c>
      <c r="B25" s="9" t="s">
        <v>83</v>
      </c>
      <c r="C25" s="3" t="s">
        <v>26</v>
      </c>
      <c r="D25" s="3"/>
      <c r="E25" s="8">
        <v>10028.66</v>
      </c>
    </row>
    <row r="26" spans="1:10" x14ac:dyDescent="0.25">
      <c r="A26" s="7" t="s">
        <v>47</v>
      </c>
      <c r="B26" s="9" t="s">
        <v>83</v>
      </c>
      <c r="C26" s="3" t="s">
        <v>26</v>
      </c>
      <c r="D26" s="3"/>
      <c r="E26" s="8">
        <v>6812.96</v>
      </c>
    </row>
    <row r="27" spans="1:10" x14ac:dyDescent="0.25">
      <c r="A27" s="7" t="s">
        <v>45</v>
      </c>
      <c r="B27" s="9" t="s">
        <v>83</v>
      </c>
      <c r="C27" s="3" t="s">
        <v>26</v>
      </c>
      <c r="D27" s="3"/>
      <c r="E27" s="8">
        <v>6323.78</v>
      </c>
    </row>
    <row r="28" spans="1:10" x14ac:dyDescent="0.25">
      <c r="A28" s="7" t="s">
        <v>25</v>
      </c>
      <c r="B28" s="9" t="s">
        <v>83</v>
      </c>
      <c r="C28" s="3" t="s">
        <v>26</v>
      </c>
      <c r="D28" s="3"/>
      <c r="E28" s="8">
        <v>1814.32</v>
      </c>
      <c r="J28" s="16"/>
    </row>
    <row r="29" spans="1:10" x14ac:dyDescent="0.25">
      <c r="A29" s="7" t="s">
        <v>49</v>
      </c>
      <c r="B29" s="9" t="s">
        <v>83</v>
      </c>
      <c r="C29" s="3" t="s">
        <v>26</v>
      </c>
      <c r="D29" s="3"/>
      <c r="E29" s="8">
        <v>156.38</v>
      </c>
      <c r="J29" s="16"/>
    </row>
    <row r="30" spans="1:10" x14ac:dyDescent="0.25">
      <c r="A30" s="7" t="s">
        <v>86</v>
      </c>
      <c r="B30" s="9" t="s">
        <v>83</v>
      </c>
      <c r="C30" s="3" t="s">
        <v>26</v>
      </c>
      <c r="D30" s="3"/>
      <c r="E30" s="8">
        <v>1380</v>
      </c>
      <c r="J30" s="16"/>
    </row>
    <row r="31" spans="1:10" ht="30" x14ac:dyDescent="0.25">
      <c r="A31" s="67" t="s">
        <v>87</v>
      </c>
      <c r="B31" s="9" t="s">
        <v>88</v>
      </c>
      <c r="C31" s="3" t="s">
        <v>89</v>
      </c>
      <c r="D31" s="3">
        <v>32</v>
      </c>
      <c r="E31" s="8">
        <f>D31*333.76</f>
        <v>10680.32</v>
      </c>
      <c r="J31" s="16"/>
    </row>
    <row r="32" spans="1:10" s="14" customFormat="1" ht="14.25" x14ac:dyDescent="0.2">
      <c r="A32" s="10" t="s">
        <v>24</v>
      </c>
      <c r="B32" s="11"/>
      <c r="C32" s="12"/>
      <c r="D32" s="12"/>
      <c r="E32" s="13">
        <f>SUM(E22:E31)</f>
        <v>234141.92499999999</v>
      </c>
      <c r="F32" s="15"/>
      <c r="J32" s="15"/>
    </row>
    <row r="34" spans="1:10" ht="31.5" customHeight="1" x14ac:dyDescent="0.25">
      <c r="A34" s="82" t="s">
        <v>90</v>
      </c>
      <c r="B34" s="82"/>
      <c r="C34" s="82"/>
      <c r="D34" s="82"/>
      <c r="E34" s="82"/>
    </row>
    <row r="35" spans="1:10" ht="31.5" customHeight="1" x14ac:dyDescent="0.25">
      <c r="A35" s="75" t="s">
        <v>21</v>
      </c>
      <c r="B35" s="75"/>
      <c r="C35" s="75"/>
      <c r="D35" s="75"/>
      <c r="E35" s="75"/>
    </row>
    <row r="36" spans="1:10" x14ac:dyDescent="0.25">
      <c r="A36" s="75" t="s">
        <v>20</v>
      </c>
      <c r="B36" s="75"/>
      <c r="C36" s="75"/>
      <c r="D36" s="75"/>
      <c r="E36" s="75"/>
      <c r="F36" s="14"/>
      <c r="G36" s="14"/>
      <c r="H36" s="14"/>
      <c r="I36" s="14"/>
      <c r="J36" s="15"/>
    </row>
    <row r="37" spans="1:10" ht="32.25" customHeight="1" x14ac:dyDescent="0.25">
      <c r="A37" s="75" t="s">
        <v>27</v>
      </c>
      <c r="B37" s="75"/>
      <c r="C37" s="75"/>
      <c r="D37" s="75"/>
      <c r="E37" s="75"/>
    </row>
    <row r="38" spans="1:10" x14ac:dyDescent="0.25">
      <c r="A38" s="75" t="s">
        <v>18</v>
      </c>
      <c r="B38" s="75"/>
      <c r="C38" s="75"/>
      <c r="D38" s="75"/>
      <c r="E38" s="75"/>
    </row>
    <row r="39" spans="1:10" x14ac:dyDescent="0.25">
      <c r="A39" s="78" t="s">
        <v>5</v>
      </c>
      <c r="B39" s="78"/>
      <c r="C39" s="78"/>
      <c r="D39" s="78"/>
      <c r="E39" s="78"/>
    </row>
    <row r="40" spans="1:10" x14ac:dyDescent="0.25">
      <c r="A40" s="75" t="s">
        <v>18</v>
      </c>
      <c r="B40" s="75"/>
      <c r="C40" s="75"/>
      <c r="D40" s="75"/>
      <c r="E40" s="75"/>
    </row>
    <row r="41" spans="1:10" x14ac:dyDescent="0.25">
      <c r="A41" s="76" t="s">
        <v>35</v>
      </c>
      <c r="B41" s="76"/>
      <c r="C41" s="76"/>
      <c r="D41" s="76"/>
      <c r="E41" s="76"/>
    </row>
    <row r="42" spans="1:10" x14ac:dyDescent="0.25">
      <c r="B42" s="77" t="s">
        <v>19</v>
      </c>
      <c r="C42" s="77"/>
      <c r="D42" s="77"/>
      <c r="E42" s="6" t="s">
        <v>6</v>
      </c>
    </row>
    <row r="43" spans="1:10" x14ac:dyDescent="0.25">
      <c r="A43" s="59"/>
      <c r="B43" s="59"/>
      <c r="C43" s="59"/>
      <c r="D43" s="59"/>
      <c r="E43" s="59"/>
    </row>
    <row r="44" spans="1:10" x14ac:dyDescent="0.25">
      <c r="A44" s="76" t="s">
        <v>42</v>
      </c>
      <c r="B44" s="76"/>
      <c r="C44" s="76"/>
      <c r="D44" s="76"/>
      <c r="E44" s="76"/>
    </row>
    <row r="45" spans="1:10" x14ac:dyDescent="0.25">
      <c r="B45" s="77" t="s">
        <v>19</v>
      </c>
      <c r="C45" s="77"/>
      <c r="D45" s="77"/>
      <c r="E45" s="6" t="s">
        <v>6</v>
      </c>
    </row>
    <row r="47" spans="1:10" x14ac:dyDescent="0.25">
      <c r="A47" s="17" t="s">
        <v>48</v>
      </c>
    </row>
    <row r="48" spans="1:10" x14ac:dyDescent="0.25">
      <c r="A48" s="14" t="s">
        <v>28</v>
      </c>
      <c r="B48" s="21"/>
    </row>
    <row r="49" spans="1:2" x14ac:dyDescent="0.25">
      <c r="A49" s="2" t="s">
        <v>43</v>
      </c>
      <c r="B49" s="28">
        <f>'1кв'!B57</f>
        <v>-233812.70999999996</v>
      </c>
    </row>
    <row r="50" spans="1:2" x14ac:dyDescent="0.25">
      <c r="A50" s="18" t="s">
        <v>91</v>
      </c>
      <c r="B50" s="22"/>
    </row>
    <row r="51" spans="1:2" x14ac:dyDescent="0.25">
      <c r="A51" s="2" t="s">
        <v>31</v>
      </c>
      <c r="B51" s="22">
        <v>221469.3</v>
      </c>
    </row>
    <row r="52" spans="1:2" ht="30" x14ac:dyDescent="0.25">
      <c r="A52" s="61" t="s">
        <v>30</v>
      </c>
      <c r="B52" s="22">
        <f>E32</f>
        <v>234141.92499999999</v>
      </c>
    </row>
    <row r="53" spans="1:2" ht="29.25" x14ac:dyDescent="0.25">
      <c r="A53" s="23" t="s">
        <v>29</v>
      </c>
      <c r="B53" s="24">
        <f>B49+B51-B52</f>
        <v>-246485.33499999996</v>
      </c>
    </row>
    <row r="57" spans="1:2" x14ac:dyDescent="0.25">
      <c r="B57" s="2">
        <v>-142905.9</v>
      </c>
    </row>
  </sheetData>
  <mergeCells count="29">
    <mergeCell ref="A40:E40"/>
    <mergeCell ref="A41:E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view="pageBreakPreview" topLeftCell="A25" zoomScaleSheetLayoutView="100" workbookViewId="0">
      <selection activeCell="A30" sqref="A30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1.5" customHeight="1" x14ac:dyDescent="0.25">
      <c r="A2" s="84" t="s">
        <v>12</v>
      </c>
      <c r="B2" s="85"/>
      <c r="C2" s="85"/>
      <c r="D2" s="85"/>
      <c r="E2" s="85"/>
    </row>
    <row r="3" spans="1:5" x14ac:dyDescent="0.25">
      <c r="A3" s="86" t="s">
        <v>84</v>
      </c>
      <c r="B3" s="86"/>
      <c r="C3" s="86"/>
      <c r="D3" s="86"/>
      <c r="E3" s="86"/>
    </row>
    <row r="4" spans="1:5" s="1" customFormat="1" ht="15.75" x14ac:dyDescent="0.25">
      <c r="A4" s="5" t="s">
        <v>13</v>
      </c>
      <c r="B4" s="66"/>
      <c r="C4" s="66"/>
      <c r="D4" s="25"/>
      <c r="E4" s="26">
        <v>45930</v>
      </c>
    </row>
    <row r="5" spans="1:5" x14ac:dyDescent="0.25">
      <c r="A5" s="64"/>
      <c r="B5" s="4"/>
      <c r="C5" s="4"/>
      <c r="D5" s="4"/>
      <c r="E5" s="4"/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87" t="s">
        <v>37</v>
      </c>
      <c r="B7" s="87"/>
      <c r="C7" s="87"/>
      <c r="D7" s="87"/>
      <c r="E7" s="87"/>
    </row>
    <row r="8" spans="1:5" x14ac:dyDescent="0.25">
      <c r="A8" s="79" t="s">
        <v>1</v>
      </c>
      <c r="B8" s="79"/>
      <c r="C8" s="79"/>
      <c r="D8" s="79"/>
      <c r="E8" s="79"/>
    </row>
    <row r="9" spans="1:5" ht="12.75" customHeight="1" x14ac:dyDescent="0.25">
      <c r="A9" s="88" t="s">
        <v>38</v>
      </c>
      <c r="B9" s="88"/>
      <c r="C9" s="88"/>
      <c r="D9" s="88"/>
      <c r="E9" s="88"/>
    </row>
    <row r="10" spans="1:5" ht="22.5" customHeight="1" x14ac:dyDescent="0.25">
      <c r="A10" s="89" t="s">
        <v>14</v>
      </c>
      <c r="B10" s="90"/>
      <c r="C10" s="90"/>
      <c r="D10" s="90"/>
      <c r="E10" s="90"/>
    </row>
    <row r="11" spans="1:5" ht="29.25" customHeight="1" x14ac:dyDescent="0.25">
      <c r="A11" s="75" t="s">
        <v>39</v>
      </c>
      <c r="B11" s="75"/>
      <c r="C11" s="75"/>
      <c r="D11" s="75"/>
      <c r="E11" s="75"/>
    </row>
    <row r="12" spans="1:5" ht="14.25" customHeight="1" x14ac:dyDescent="0.25">
      <c r="A12" s="79" t="s">
        <v>15</v>
      </c>
      <c r="B12" s="80"/>
      <c r="C12" s="80"/>
      <c r="D12" s="80"/>
      <c r="E12" s="80"/>
    </row>
    <row r="13" spans="1:5" ht="19.5" customHeight="1" x14ac:dyDescent="0.25">
      <c r="A13" s="75" t="s">
        <v>22</v>
      </c>
      <c r="B13" s="75"/>
      <c r="C13" s="75"/>
      <c r="D13" s="75"/>
      <c r="E13" s="75"/>
    </row>
    <row r="14" spans="1:5" ht="12.75" customHeight="1" x14ac:dyDescent="0.25">
      <c r="A14" s="79" t="s">
        <v>2</v>
      </c>
      <c r="B14" s="80"/>
      <c r="C14" s="80"/>
      <c r="D14" s="80"/>
      <c r="E14" s="80"/>
    </row>
    <row r="15" spans="1:5" ht="18.75" customHeight="1" x14ac:dyDescent="0.25">
      <c r="A15" s="75" t="s">
        <v>34</v>
      </c>
      <c r="B15" s="75"/>
      <c r="C15" s="75"/>
      <c r="D15" s="75"/>
      <c r="E15" s="75"/>
    </row>
    <row r="16" spans="1:5" ht="14.25" customHeight="1" x14ac:dyDescent="0.25">
      <c r="A16" s="79" t="s">
        <v>16</v>
      </c>
      <c r="B16" s="80"/>
      <c r="C16" s="80"/>
      <c r="D16" s="80"/>
      <c r="E16" s="80"/>
    </row>
    <row r="17" spans="1:10" ht="29.25" customHeight="1" x14ac:dyDescent="0.25">
      <c r="A17" s="75" t="s">
        <v>17</v>
      </c>
      <c r="B17" s="75"/>
      <c r="C17" s="75"/>
      <c r="D17" s="75"/>
      <c r="E17" s="75"/>
    </row>
    <row r="18" spans="1:10" ht="64.5" customHeight="1" x14ac:dyDescent="0.25">
      <c r="A18" s="75" t="s">
        <v>40</v>
      </c>
      <c r="B18" s="75"/>
      <c r="C18" s="75"/>
      <c r="D18" s="75"/>
      <c r="E18" s="75"/>
    </row>
    <row r="19" spans="1:10" ht="30" customHeight="1" x14ac:dyDescent="0.25">
      <c r="A19" s="81" t="s">
        <v>41</v>
      </c>
      <c r="B19" s="81"/>
      <c r="C19" s="81"/>
      <c r="D19" s="81"/>
      <c r="E19" s="81"/>
    </row>
    <row r="20" spans="1:10" x14ac:dyDescent="0.25">
      <c r="A20" s="81"/>
      <c r="B20" s="81"/>
      <c r="C20" s="81"/>
      <c r="D20" s="81"/>
      <c r="E20" s="81"/>
      <c r="F20" s="2">
        <v>2915.5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36</v>
      </c>
      <c r="C22" s="3" t="s">
        <v>4</v>
      </c>
      <c r="D22" s="3">
        <v>16.97</v>
      </c>
      <c r="E22" s="8">
        <f>D22*F20*G20</f>
        <v>148428.10499999998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5.54</v>
      </c>
      <c r="E23" s="8">
        <f>D23*F20*G20</f>
        <v>48455.61</v>
      </c>
      <c r="J23" s="16"/>
    </row>
    <row r="24" spans="1:10" x14ac:dyDescent="0.25">
      <c r="A24" s="7" t="s">
        <v>46</v>
      </c>
      <c r="B24" s="9" t="s">
        <v>85</v>
      </c>
      <c r="C24" s="3" t="s">
        <v>26</v>
      </c>
      <c r="D24" s="3"/>
      <c r="E24" s="8">
        <f>6642.24+8299.84+5493.76</f>
        <v>20435.84</v>
      </c>
    </row>
    <row r="25" spans="1:10" x14ac:dyDescent="0.25">
      <c r="A25" s="7" t="s">
        <v>44</v>
      </c>
      <c r="B25" s="9" t="s">
        <v>85</v>
      </c>
      <c r="C25" s="3" t="s">
        <v>26</v>
      </c>
      <c r="D25" s="3"/>
      <c r="E25" s="8">
        <v>9730.6299999999992</v>
      </c>
    </row>
    <row r="26" spans="1:10" x14ac:dyDescent="0.25">
      <c r="A26" s="7" t="s">
        <v>47</v>
      </c>
      <c r="B26" s="9" t="s">
        <v>85</v>
      </c>
      <c r="C26" s="3" t="s">
        <v>26</v>
      </c>
      <c r="D26" s="3"/>
      <c r="E26" s="8">
        <f>2670.93+2670.93+1958.51</f>
        <v>7300.37</v>
      </c>
    </row>
    <row r="27" spans="1:10" x14ac:dyDescent="0.25">
      <c r="A27" s="7" t="s">
        <v>45</v>
      </c>
      <c r="B27" s="9" t="s">
        <v>85</v>
      </c>
      <c r="C27" s="3" t="s">
        <v>26</v>
      </c>
      <c r="D27" s="3"/>
      <c r="E27" s="8">
        <f>2699.64+322.48+2788.26</f>
        <v>5810.38</v>
      </c>
    </row>
    <row r="28" spans="1:10" x14ac:dyDescent="0.25">
      <c r="A28" s="7" t="s">
        <v>25</v>
      </c>
      <c r="B28" s="9" t="s">
        <v>85</v>
      </c>
      <c r="C28" s="3" t="s">
        <v>26</v>
      </c>
      <c r="D28" s="3"/>
      <c r="E28" s="8">
        <f>40.12+331</f>
        <v>371.12</v>
      </c>
      <c r="J28" s="16"/>
    </row>
    <row r="29" spans="1:10" ht="30" x14ac:dyDescent="0.25">
      <c r="A29" s="67" t="s">
        <v>92</v>
      </c>
      <c r="B29" s="9" t="s">
        <v>93</v>
      </c>
      <c r="C29" s="3" t="s">
        <v>96</v>
      </c>
      <c r="D29" s="3">
        <v>4</v>
      </c>
      <c r="E29" s="8">
        <f>D29*333.76</f>
        <v>1335.04</v>
      </c>
      <c r="J29" s="16"/>
    </row>
    <row r="30" spans="1:10" ht="30" x14ac:dyDescent="0.25">
      <c r="A30" s="67" t="s">
        <v>95</v>
      </c>
      <c r="B30" s="9" t="s">
        <v>94</v>
      </c>
      <c r="C30" s="3" t="s">
        <v>26</v>
      </c>
      <c r="D30" s="3"/>
      <c r="E30" s="8">
        <v>2138.65</v>
      </c>
      <c r="J30" s="16"/>
    </row>
    <row r="31" spans="1:10" x14ac:dyDescent="0.25">
      <c r="A31" s="7"/>
      <c r="B31" s="9"/>
      <c r="C31" s="3"/>
      <c r="D31" s="3"/>
      <c r="E31" s="8"/>
      <c r="J31" s="16"/>
    </row>
    <row r="32" spans="1:10" s="14" customFormat="1" ht="14.25" x14ac:dyDescent="0.2">
      <c r="A32" s="10" t="s">
        <v>24</v>
      </c>
      <c r="B32" s="11"/>
      <c r="C32" s="12"/>
      <c r="D32" s="12"/>
      <c r="E32" s="13">
        <f>SUM(E22:E31)</f>
        <v>244005.74499999997</v>
      </c>
      <c r="F32" s="15"/>
      <c r="J32" s="15"/>
    </row>
    <row r="34" spans="1:10" ht="31.5" customHeight="1" x14ac:dyDescent="0.25">
      <c r="A34" s="82" t="s">
        <v>97</v>
      </c>
      <c r="B34" s="82"/>
      <c r="C34" s="82"/>
      <c r="D34" s="82"/>
      <c r="E34" s="82"/>
    </row>
    <row r="35" spans="1:10" ht="31.5" customHeight="1" x14ac:dyDescent="0.25">
      <c r="A35" s="75" t="s">
        <v>21</v>
      </c>
      <c r="B35" s="75"/>
      <c r="C35" s="75"/>
      <c r="D35" s="75"/>
      <c r="E35" s="75"/>
    </row>
    <row r="36" spans="1:10" x14ac:dyDescent="0.25">
      <c r="A36" s="75" t="s">
        <v>20</v>
      </c>
      <c r="B36" s="75"/>
      <c r="C36" s="75"/>
      <c r="D36" s="75"/>
      <c r="E36" s="75"/>
      <c r="F36" s="14"/>
      <c r="G36" s="14"/>
      <c r="H36" s="14"/>
      <c r="I36" s="14"/>
      <c r="J36" s="15"/>
    </row>
    <row r="37" spans="1:10" ht="32.25" customHeight="1" x14ac:dyDescent="0.25">
      <c r="A37" s="75" t="s">
        <v>27</v>
      </c>
      <c r="B37" s="75"/>
      <c r="C37" s="75"/>
      <c r="D37" s="75"/>
      <c r="E37" s="75"/>
    </row>
    <row r="38" spans="1:10" x14ac:dyDescent="0.25">
      <c r="A38" s="75" t="s">
        <v>18</v>
      </c>
      <c r="B38" s="75"/>
      <c r="C38" s="75"/>
      <c r="D38" s="75"/>
      <c r="E38" s="75"/>
    </row>
    <row r="39" spans="1:10" x14ac:dyDescent="0.25">
      <c r="A39" s="78" t="s">
        <v>5</v>
      </c>
      <c r="B39" s="78"/>
      <c r="C39" s="78"/>
      <c r="D39" s="78"/>
      <c r="E39" s="78"/>
    </row>
    <row r="40" spans="1:10" x14ac:dyDescent="0.25">
      <c r="A40" s="75" t="s">
        <v>18</v>
      </c>
      <c r="B40" s="75"/>
      <c r="C40" s="75"/>
      <c r="D40" s="75"/>
      <c r="E40" s="75"/>
    </row>
    <row r="41" spans="1:10" x14ac:dyDescent="0.25">
      <c r="A41" s="76" t="s">
        <v>35</v>
      </c>
      <c r="B41" s="76"/>
      <c r="C41" s="76"/>
      <c r="D41" s="76"/>
      <c r="E41" s="76"/>
    </row>
    <row r="42" spans="1:10" x14ac:dyDescent="0.25">
      <c r="B42" s="77" t="s">
        <v>19</v>
      </c>
      <c r="C42" s="77"/>
      <c r="D42" s="77"/>
      <c r="E42" s="6" t="s">
        <v>6</v>
      </c>
    </row>
    <row r="43" spans="1:10" x14ac:dyDescent="0.25">
      <c r="A43" s="63"/>
      <c r="B43" s="63"/>
      <c r="C43" s="63"/>
      <c r="D43" s="63"/>
      <c r="E43" s="63"/>
    </row>
    <row r="44" spans="1:10" x14ac:dyDescent="0.25">
      <c r="A44" s="76" t="s">
        <v>42</v>
      </c>
      <c r="B44" s="76"/>
      <c r="C44" s="76"/>
      <c r="D44" s="76"/>
      <c r="E44" s="76"/>
    </row>
    <row r="45" spans="1:10" x14ac:dyDescent="0.25">
      <c r="B45" s="77" t="s">
        <v>19</v>
      </c>
      <c r="C45" s="77"/>
      <c r="D45" s="77"/>
      <c r="E45" s="6" t="s">
        <v>6</v>
      </c>
    </row>
    <row r="47" spans="1:10" x14ac:dyDescent="0.25">
      <c r="A47" s="17" t="s">
        <v>48</v>
      </c>
    </row>
    <row r="48" spans="1:10" x14ac:dyDescent="0.25">
      <c r="A48" s="14" t="s">
        <v>28</v>
      </c>
      <c r="B48" s="21"/>
    </row>
    <row r="49" spans="1:2" x14ac:dyDescent="0.25">
      <c r="A49" s="2" t="s">
        <v>43</v>
      </c>
      <c r="B49" s="28">
        <f>'2кв'!B53</f>
        <v>-246485.33499999996</v>
      </c>
    </row>
    <row r="50" spans="1:2" x14ac:dyDescent="0.25">
      <c r="A50" s="18" t="s">
        <v>98</v>
      </c>
      <c r="B50" s="22"/>
    </row>
    <row r="51" spans="1:2" x14ac:dyDescent="0.25">
      <c r="A51" s="2" t="s">
        <v>31</v>
      </c>
      <c r="B51" s="22">
        <f>282405.81-0.75</f>
        <v>282405.06</v>
      </c>
    </row>
    <row r="52" spans="1:2" ht="30" x14ac:dyDescent="0.25">
      <c r="A52" s="65" t="s">
        <v>30</v>
      </c>
      <c r="B52" s="22">
        <f>E32</f>
        <v>244005.74499999997</v>
      </c>
    </row>
    <row r="53" spans="1:2" ht="29.25" x14ac:dyDescent="0.25">
      <c r="A53" s="23" t="s">
        <v>29</v>
      </c>
      <c r="B53" s="24">
        <f>B49+B51-B52</f>
        <v>-208086.01999999993</v>
      </c>
    </row>
    <row r="57" spans="1:2" x14ac:dyDescent="0.25">
      <c r="B57" s="2">
        <v>-142905.9</v>
      </c>
    </row>
  </sheetData>
  <mergeCells count="29">
    <mergeCell ref="A40:E40"/>
    <mergeCell ref="A41:E41"/>
    <mergeCell ref="B42:D42"/>
    <mergeCell ref="A44:E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2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42578125" style="2" bestFit="1" customWidth="1"/>
    <col min="7" max="9" width="9.140625" style="2"/>
    <col min="10" max="10" width="16.28515625" style="2" customWidth="1"/>
    <col min="11" max="16384" width="9.140625" style="2"/>
  </cols>
  <sheetData>
    <row r="1" spans="1:5" ht="15.75" x14ac:dyDescent="0.25">
      <c r="A1" s="83" t="s">
        <v>11</v>
      </c>
      <c r="B1" s="83"/>
      <c r="C1" s="83"/>
      <c r="D1" s="83"/>
      <c r="E1" s="83"/>
    </row>
    <row r="2" spans="1:5" ht="31.5" customHeight="1" x14ac:dyDescent="0.25">
      <c r="A2" s="84" t="s">
        <v>12</v>
      </c>
      <c r="B2" s="85"/>
      <c r="C2" s="85"/>
      <c r="D2" s="85"/>
      <c r="E2" s="85"/>
    </row>
    <row r="3" spans="1:5" ht="15.75" x14ac:dyDescent="0.25">
      <c r="A3" s="84" t="s">
        <v>12</v>
      </c>
      <c r="B3" s="85"/>
      <c r="C3" s="85"/>
      <c r="D3" s="85"/>
      <c r="E3" s="85"/>
    </row>
    <row r="4" spans="1:5" s="1" customFormat="1" ht="15.75" x14ac:dyDescent="0.25">
      <c r="A4" s="86" t="s">
        <v>99</v>
      </c>
      <c r="B4" s="86"/>
      <c r="C4" s="86"/>
      <c r="D4" s="86"/>
      <c r="E4" s="86"/>
    </row>
    <row r="5" spans="1:5" x14ac:dyDescent="0.25">
      <c r="A5" s="70" t="s">
        <v>13</v>
      </c>
      <c r="B5" s="4"/>
      <c r="C5" s="4"/>
      <c r="E5" s="71">
        <v>46022</v>
      </c>
    </row>
    <row r="6" spans="1:5" x14ac:dyDescent="0.25">
      <c r="A6" s="75" t="s">
        <v>0</v>
      </c>
      <c r="B6" s="75"/>
      <c r="C6" s="75"/>
      <c r="D6" s="75"/>
      <c r="E6" s="75"/>
    </row>
    <row r="7" spans="1:5" x14ac:dyDescent="0.25">
      <c r="A7" s="87" t="s">
        <v>37</v>
      </c>
      <c r="B7" s="87"/>
      <c r="C7" s="87"/>
      <c r="D7" s="87"/>
      <c r="E7" s="87"/>
    </row>
    <row r="8" spans="1:5" x14ac:dyDescent="0.25">
      <c r="A8" s="79" t="s">
        <v>1</v>
      </c>
      <c r="B8" s="79"/>
      <c r="C8" s="79"/>
      <c r="D8" s="79"/>
      <c r="E8" s="79"/>
    </row>
    <row r="9" spans="1:5" ht="12.75" customHeight="1" x14ac:dyDescent="0.25">
      <c r="A9" s="88" t="s">
        <v>38</v>
      </c>
      <c r="B9" s="88"/>
      <c r="C9" s="88"/>
      <c r="D9" s="88"/>
      <c r="E9" s="88"/>
    </row>
    <row r="10" spans="1:5" ht="22.5" customHeight="1" x14ac:dyDescent="0.25">
      <c r="A10" s="89" t="s">
        <v>14</v>
      </c>
      <c r="B10" s="90"/>
      <c r="C10" s="90"/>
      <c r="D10" s="90"/>
      <c r="E10" s="90"/>
    </row>
    <row r="11" spans="1:5" ht="29.25" customHeight="1" x14ac:dyDescent="0.25">
      <c r="A11" s="75" t="s">
        <v>39</v>
      </c>
      <c r="B11" s="75"/>
      <c r="C11" s="75"/>
      <c r="D11" s="75"/>
      <c r="E11" s="75"/>
    </row>
    <row r="12" spans="1:5" ht="14.25" customHeight="1" x14ac:dyDescent="0.25">
      <c r="A12" s="79" t="s">
        <v>15</v>
      </c>
      <c r="B12" s="80"/>
      <c r="C12" s="80"/>
      <c r="D12" s="80"/>
      <c r="E12" s="80"/>
    </row>
    <row r="13" spans="1:5" ht="19.5" customHeight="1" x14ac:dyDescent="0.25">
      <c r="A13" s="75" t="s">
        <v>22</v>
      </c>
      <c r="B13" s="75"/>
      <c r="C13" s="75"/>
      <c r="D13" s="75"/>
      <c r="E13" s="75"/>
    </row>
    <row r="14" spans="1:5" ht="12.75" customHeight="1" x14ac:dyDescent="0.25">
      <c r="A14" s="79" t="s">
        <v>2</v>
      </c>
      <c r="B14" s="80"/>
      <c r="C14" s="80"/>
      <c r="D14" s="80"/>
      <c r="E14" s="80"/>
    </row>
    <row r="15" spans="1:5" ht="18.75" customHeight="1" x14ac:dyDescent="0.25">
      <c r="A15" s="75" t="s">
        <v>34</v>
      </c>
      <c r="B15" s="75"/>
      <c r="C15" s="75"/>
      <c r="D15" s="75"/>
      <c r="E15" s="75"/>
    </row>
    <row r="16" spans="1:5" ht="14.25" customHeight="1" x14ac:dyDescent="0.25">
      <c r="A16" s="79" t="s">
        <v>16</v>
      </c>
      <c r="B16" s="80"/>
      <c r="C16" s="80"/>
      <c r="D16" s="80"/>
      <c r="E16" s="80"/>
    </row>
    <row r="17" spans="1:10" ht="29.25" customHeight="1" x14ac:dyDescent="0.25">
      <c r="A17" s="75" t="s">
        <v>17</v>
      </c>
      <c r="B17" s="75"/>
      <c r="C17" s="75"/>
      <c r="D17" s="75"/>
      <c r="E17" s="75"/>
    </row>
    <row r="18" spans="1:10" ht="64.5" customHeight="1" x14ac:dyDescent="0.25">
      <c r="A18" s="75" t="s">
        <v>40</v>
      </c>
      <c r="B18" s="75"/>
      <c r="C18" s="75"/>
      <c r="D18" s="75"/>
      <c r="E18" s="75"/>
    </row>
    <row r="19" spans="1:10" ht="30" customHeight="1" x14ac:dyDescent="0.25">
      <c r="A19" s="81" t="s">
        <v>41</v>
      </c>
      <c r="B19" s="81"/>
      <c r="C19" s="81"/>
      <c r="D19" s="81"/>
      <c r="E19" s="81"/>
    </row>
    <row r="20" spans="1:10" x14ac:dyDescent="0.25">
      <c r="A20" s="81"/>
      <c r="B20" s="81"/>
      <c r="C20" s="81"/>
      <c r="D20" s="81"/>
      <c r="E20" s="81"/>
      <c r="F20" s="2">
        <v>2915.5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19" t="s">
        <v>33</v>
      </c>
      <c r="B22" s="9" t="s">
        <v>36</v>
      </c>
      <c r="C22" s="3" t="s">
        <v>4</v>
      </c>
      <c r="D22" s="3">
        <v>16.97</v>
      </c>
      <c r="E22" s="8">
        <f>D22*F20*G20</f>
        <v>148428.10499999998</v>
      </c>
      <c r="J22" s="16"/>
    </row>
    <row r="23" spans="1:10" x14ac:dyDescent="0.25">
      <c r="A23" s="7" t="s">
        <v>32</v>
      </c>
      <c r="B23" s="9" t="s">
        <v>23</v>
      </c>
      <c r="C23" s="3" t="s">
        <v>4</v>
      </c>
      <c r="D23" s="3">
        <v>5.54</v>
      </c>
      <c r="E23" s="8">
        <f>D23*F20*G20</f>
        <v>48455.61</v>
      </c>
      <c r="J23" s="16"/>
    </row>
    <row r="24" spans="1:10" x14ac:dyDescent="0.25">
      <c r="A24" s="7" t="s">
        <v>46</v>
      </c>
      <c r="B24" s="9" t="s">
        <v>100</v>
      </c>
      <c r="C24" s="3" t="s">
        <v>26</v>
      </c>
      <c r="D24" s="3"/>
      <c r="E24" s="8">
        <f>3913.12+7459.2+6287.04</f>
        <v>17659.36</v>
      </c>
    </row>
    <row r="25" spans="1:10" x14ac:dyDescent="0.25">
      <c r="A25" s="7" t="s">
        <v>44</v>
      </c>
      <c r="B25" s="9" t="s">
        <v>100</v>
      </c>
      <c r="C25" s="3" t="s">
        <v>26</v>
      </c>
      <c r="D25" s="3"/>
      <c r="E25" s="8">
        <f>2401.93+3804.38+3266.88</f>
        <v>9473.1899999999987</v>
      </c>
    </row>
    <row r="26" spans="1:10" x14ac:dyDescent="0.25">
      <c r="A26" s="7" t="s">
        <v>47</v>
      </c>
      <c r="B26" s="9" t="s">
        <v>100</v>
      </c>
      <c r="C26" s="3" t="s">
        <v>26</v>
      </c>
      <c r="D26" s="3"/>
      <c r="E26" s="8">
        <f>2670.93+2670.93+2670.93</f>
        <v>8012.7899999999991</v>
      </c>
    </row>
    <row r="27" spans="1:10" x14ac:dyDescent="0.25">
      <c r="A27" s="7" t="s">
        <v>45</v>
      </c>
      <c r="B27" s="9" t="s">
        <v>100</v>
      </c>
      <c r="C27" s="3" t="s">
        <v>26</v>
      </c>
      <c r="D27" s="3"/>
      <c r="E27" s="8">
        <f>1310.44+2354.18+1954.16</f>
        <v>5618.78</v>
      </c>
      <c r="F27" s="16"/>
    </row>
    <row r="28" spans="1:10" x14ac:dyDescent="0.25">
      <c r="A28" s="7" t="s">
        <v>25</v>
      </c>
      <c r="B28" s="9" t="s">
        <v>100</v>
      </c>
      <c r="C28" s="3" t="s">
        <v>26</v>
      </c>
      <c r="D28" s="3"/>
      <c r="E28" s="8">
        <v>463</v>
      </c>
      <c r="J28" s="16"/>
    </row>
    <row r="29" spans="1:10" ht="30" x14ac:dyDescent="0.25">
      <c r="A29" s="7" t="s">
        <v>105</v>
      </c>
      <c r="B29" s="9" t="s">
        <v>106</v>
      </c>
      <c r="C29" s="3" t="s">
        <v>26</v>
      </c>
      <c r="D29" s="3"/>
      <c r="E29" s="8">
        <v>14796.9</v>
      </c>
      <c r="J29" s="16"/>
    </row>
    <row r="30" spans="1:10" s="14" customFormat="1" ht="14.25" x14ac:dyDescent="0.2">
      <c r="A30" s="10"/>
      <c r="B30" s="11"/>
      <c r="C30" s="12"/>
      <c r="D30" s="12"/>
      <c r="E30" s="13">
        <f>SUM(E22:E29)</f>
        <v>252907.73499999996</v>
      </c>
      <c r="F30" s="15"/>
      <c r="J30" s="15"/>
    </row>
    <row r="32" spans="1:10" ht="31.5" customHeight="1" x14ac:dyDescent="0.25">
      <c r="A32" s="82" t="s">
        <v>108</v>
      </c>
      <c r="B32" s="82"/>
      <c r="C32" s="82"/>
      <c r="D32" s="82"/>
      <c r="E32" s="82"/>
    </row>
    <row r="33" spans="1:10" ht="31.5" customHeight="1" x14ac:dyDescent="0.25">
      <c r="A33" s="75" t="s">
        <v>21</v>
      </c>
      <c r="B33" s="75"/>
      <c r="C33" s="75"/>
      <c r="D33" s="75"/>
      <c r="E33" s="75"/>
    </row>
    <row r="34" spans="1:10" x14ac:dyDescent="0.25">
      <c r="A34" s="75" t="s">
        <v>20</v>
      </c>
      <c r="B34" s="75"/>
      <c r="C34" s="75"/>
      <c r="D34" s="75"/>
      <c r="E34" s="75"/>
      <c r="F34" s="14"/>
      <c r="G34" s="14"/>
      <c r="H34" s="14"/>
      <c r="I34" s="14"/>
      <c r="J34" s="15"/>
    </row>
    <row r="35" spans="1:10" ht="32.25" customHeight="1" x14ac:dyDescent="0.25">
      <c r="A35" s="75" t="s">
        <v>27</v>
      </c>
      <c r="B35" s="75"/>
      <c r="C35" s="75"/>
      <c r="D35" s="75"/>
      <c r="E35" s="75"/>
    </row>
    <row r="36" spans="1:10" x14ac:dyDescent="0.25">
      <c r="A36" s="75" t="s">
        <v>18</v>
      </c>
      <c r="B36" s="75"/>
      <c r="C36" s="75"/>
      <c r="D36" s="75"/>
      <c r="E36" s="75"/>
    </row>
    <row r="37" spans="1:10" x14ac:dyDescent="0.25">
      <c r="A37" s="78" t="s">
        <v>5</v>
      </c>
      <c r="B37" s="78"/>
      <c r="C37" s="78"/>
      <c r="D37" s="78"/>
      <c r="E37" s="78"/>
    </row>
    <row r="38" spans="1:10" x14ac:dyDescent="0.25">
      <c r="A38" s="75" t="s">
        <v>18</v>
      </c>
      <c r="B38" s="75"/>
      <c r="C38" s="75"/>
      <c r="D38" s="75"/>
      <c r="E38" s="75"/>
    </row>
    <row r="39" spans="1:10" x14ac:dyDescent="0.25">
      <c r="A39" s="76" t="s">
        <v>35</v>
      </c>
      <c r="B39" s="76"/>
      <c r="C39" s="76"/>
      <c r="D39" s="76"/>
      <c r="E39" s="76"/>
    </row>
    <row r="40" spans="1:10" x14ac:dyDescent="0.25">
      <c r="B40" s="77" t="s">
        <v>19</v>
      </c>
      <c r="C40" s="77"/>
      <c r="D40" s="77"/>
      <c r="E40" s="6" t="s">
        <v>6</v>
      </c>
    </row>
    <row r="41" spans="1:10" x14ac:dyDescent="0.25">
      <c r="A41" s="68"/>
      <c r="B41" s="68"/>
      <c r="C41" s="68"/>
      <c r="D41" s="68"/>
      <c r="E41" s="68"/>
    </row>
    <row r="42" spans="1:10" x14ac:dyDescent="0.25">
      <c r="A42" s="76" t="s">
        <v>42</v>
      </c>
      <c r="B42" s="76"/>
      <c r="C42" s="76"/>
      <c r="D42" s="76"/>
      <c r="E42" s="76"/>
    </row>
    <row r="43" spans="1:10" x14ac:dyDescent="0.25">
      <c r="B43" s="77" t="s">
        <v>19</v>
      </c>
      <c r="C43" s="77"/>
      <c r="D43" s="77"/>
      <c r="E43" s="6" t="s">
        <v>6</v>
      </c>
    </row>
    <row r="45" spans="1:10" x14ac:dyDescent="0.25">
      <c r="A45" s="17" t="s">
        <v>48</v>
      </c>
    </row>
    <row r="46" spans="1:10" x14ac:dyDescent="0.25">
      <c r="A46" s="14" t="s">
        <v>28</v>
      </c>
      <c r="B46" s="21"/>
    </row>
    <row r="47" spans="1:10" x14ac:dyDescent="0.25">
      <c r="A47" s="2" t="s">
        <v>43</v>
      </c>
      <c r="B47" s="28">
        <f>'3кв'!B53</f>
        <v>-208086.01999999993</v>
      </c>
    </row>
    <row r="48" spans="1:10" x14ac:dyDescent="0.25">
      <c r="A48" s="18" t="s">
        <v>107</v>
      </c>
      <c r="B48" s="22"/>
    </row>
    <row r="49" spans="1:2" x14ac:dyDescent="0.25">
      <c r="A49" s="2" t="s">
        <v>31</v>
      </c>
      <c r="B49" s="22">
        <f>298278.55-89.1</f>
        <v>298189.45</v>
      </c>
    </row>
    <row r="50" spans="1:2" ht="30" x14ac:dyDescent="0.25">
      <c r="A50" s="69" t="s">
        <v>30</v>
      </c>
      <c r="B50" s="22">
        <f>E30</f>
        <v>252907.73499999996</v>
      </c>
    </row>
    <row r="51" spans="1:2" ht="29.25" x14ac:dyDescent="0.25">
      <c r="A51" s="23" t="s">
        <v>29</v>
      </c>
      <c r="B51" s="24">
        <f>B47+B49-B50</f>
        <v>-162804.30499999988</v>
      </c>
    </row>
    <row r="55" spans="1:2" x14ac:dyDescent="0.25">
      <c r="B55" s="2">
        <v>-142905.9</v>
      </c>
    </row>
  </sheetData>
  <mergeCells count="30">
    <mergeCell ref="A42:E42"/>
    <mergeCell ref="B43:D43"/>
    <mergeCell ref="A14:E14"/>
    <mergeCell ref="A8:E8"/>
    <mergeCell ref="A38:E38"/>
    <mergeCell ref="A39:E39"/>
    <mergeCell ref="B40:D40"/>
    <mergeCell ref="A9:E9"/>
    <mergeCell ref="A10:E10"/>
    <mergeCell ref="A11:E11"/>
    <mergeCell ref="A12:E12"/>
    <mergeCell ref="A13:E13"/>
    <mergeCell ref="A36:E36"/>
    <mergeCell ref="A37:E37"/>
    <mergeCell ref="A15:E15"/>
    <mergeCell ref="A16:E16"/>
    <mergeCell ref="A33:E33"/>
    <mergeCell ref="A34:E34"/>
    <mergeCell ref="A35:E35"/>
    <mergeCell ref="A1:E1"/>
    <mergeCell ref="A2:E2"/>
    <mergeCell ref="A3:E3"/>
    <mergeCell ref="A6:E6"/>
    <mergeCell ref="A7:E7"/>
    <mergeCell ref="A4:E4"/>
    <mergeCell ref="A17:E17"/>
    <mergeCell ref="A18:E18"/>
    <mergeCell ref="A19:E19"/>
    <mergeCell ref="A20:E20"/>
    <mergeCell ref="A32:E32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view="pageBreakPreview" topLeftCell="A22" zoomScaleSheetLayoutView="100" workbookViewId="0">
      <selection activeCell="E39" sqref="E39"/>
    </sheetView>
  </sheetViews>
  <sheetFormatPr defaultRowHeight="15" x14ac:dyDescent="0.25"/>
  <cols>
    <col min="1" max="1" width="10.5703125" customWidth="1"/>
    <col min="2" max="2" width="54.28515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2" t="s">
        <v>51</v>
      </c>
      <c r="B1" s="92"/>
      <c r="C1" s="92"/>
      <c r="D1" s="32"/>
    </row>
    <row r="2" spans="1:6" ht="15.75" x14ac:dyDescent="0.25">
      <c r="A2" s="93" t="s">
        <v>52</v>
      </c>
      <c r="B2" s="93"/>
      <c r="C2" s="93"/>
      <c r="D2" s="33"/>
    </row>
    <row r="3" spans="1:6" ht="15.75" x14ac:dyDescent="0.25">
      <c r="A3" s="93" t="s">
        <v>102</v>
      </c>
      <c r="B3" s="93"/>
      <c r="C3" s="93"/>
      <c r="D3" s="33"/>
    </row>
    <row r="4" spans="1:6" ht="15.75" x14ac:dyDescent="0.25">
      <c r="A4" s="92" t="s">
        <v>101</v>
      </c>
      <c r="B4" s="92"/>
      <c r="C4" s="92"/>
      <c r="D4" s="32"/>
      <c r="E4" s="74"/>
      <c r="F4" s="47"/>
    </row>
    <row r="5" spans="1:6" ht="15.75" x14ac:dyDescent="0.25">
      <c r="A5" s="94"/>
      <c r="B5" s="94"/>
      <c r="C5" s="94"/>
      <c r="D5" s="1"/>
      <c r="E5" s="74"/>
      <c r="F5" s="47"/>
    </row>
    <row r="6" spans="1:6" ht="15.75" x14ac:dyDescent="0.25">
      <c r="A6" s="33"/>
      <c r="B6" s="34" t="s">
        <v>53</v>
      </c>
      <c r="C6" s="35">
        <f>'1кв'!B53</f>
        <v>-142905.9</v>
      </c>
      <c r="D6" s="36"/>
      <c r="E6" s="74"/>
      <c r="F6" s="47"/>
    </row>
    <row r="7" spans="1:6" ht="15.75" x14ac:dyDescent="0.25">
      <c r="A7" s="37" t="s">
        <v>54</v>
      </c>
      <c r="B7" s="34" t="s">
        <v>109</v>
      </c>
      <c r="C7" s="35"/>
      <c r="D7" s="36"/>
      <c r="E7" s="74"/>
      <c r="F7" s="47"/>
    </row>
    <row r="8" spans="1:6" ht="15.75" x14ac:dyDescent="0.25">
      <c r="A8" s="33"/>
      <c r="B8" s="38" t="s">
        <v>55</v>
      </c>
      <c r="C8" s="35"/>
      <c r="D8" s="36"/>
    </row>
    <row r="9" spans="1:6" ht="15.75" x14ac:dyDescent="0.25">
      <c r="A9" s="33"/>
      <c r="B9" s="7" t="s">
        <v>110</v>
      </c>
      <c r="C9" s="35"/>
      <c r="D9" s="36"/>
    </row>
    <row r="10" spans="1:6" ht="15.75" x14ac:dyDescent="0.25">
      <c r="A10" s="33"/>
      <c r="B10" s="7" t="s">
        <v>111</v>
      </c>
      <c r="C10" s="35"/>
      <c r="D10" s="36"/>
    </row>
    <row r="11" spans="1:6" ht="15.75" x14ac:dyDescent="0.25">
      <c r="A11" s="33"/>
      <c r="B11" s="7" t="s">
        <v>112</v>
      </c>
      <c r="C11" s="35"/>
      <c r="D11" s="36"/>
    </row>
    <row r="12" spans="1:6" ht="15.75" x14ac:dyDescent="0.25">
      <c r="A12" s="33"/>
      <c r="B12" s="7" t="s">
        <v>113</v>
      </c>
      <c r="C12" s="35"/>
      <c r="D12" s="36"/>
    </row>
    <row r="13" spans="1:6" ht="15.75" x14ac:dyDescent="0.25">
      <c r="B13" s="39" t="s">
        <v>56</v>
      </c>
      <c r="C13" s="40">
        <f>'1кв'!B55+'2кв'!B51+'3кв'!B51+'4кв'!B49</f>
        <v>1032230.3299999998</v>
      </c>
      <c r="D13" s="41"/>
    </row>
    <row r="14" spans="1:6" ht="15.75" x14ac:dyDescent="0.25">
      <c r="A14" s="73"/>
      <c r="B14" s="39" t="s">
        <v>57</v>
      </c>
      <c r="C14" s="42">
        <f>SUM(C13:C13)</f>
        <v>1032230.3299999998</v>
      </c>
      <c r="D14" s="36"/>
    </row>
    <row r="15" spans="1:6" ht="15.75" x14ac:dyDescent="0.25">
      <c r="A15" s="1"/>
      <c r="B15" s="91"/>
      <c r="C15" s="91"/>
      <c r="D15" s="43"/>
    </row>
    <row r="16" spans="1:6" ht="15.75" x14ac:dyDescent="0.25">
      <c r="A16" s="44" t="s">
        <v>58</v>
      </c>
      <c r="B16" s="19" t="s">
        <v>59</v>
      </c>
      <c r="C16" s="45">
        <f>'1кв'!E22+'2кв'!E22+'3кв'!E22+'4кв'!E22</f>
        <v>573595.46499999997</v>
      </c>
      <c r="D16" s="43"/>
    </row>
    <row r="17" spans="1:5" ht="15.75" x14ac:dyDescent="0.25">
      <c r="A17" s="44"/>
      <c r="B17" s="46" t="s">
        <v>60</v>
      </c>
      <c r="C17" s="45">
        <f>'1кв'!E23+'2кв'!E23+'3кв'!E23+'4кв'!E23</f>
        <v>185425.8</v>
      </c>
      <c r="D17" s="43"/>
    </row>
    <row r="18" spans="1:5" ht="15.75" x14ac:dyDescent="0.25">
      <c r="A18" s="44"/>
      <c r="B18" s="7" t="s">
        <v>46</v>
      </c>
      <c r="C18" s="45">
        <f>'1кв'!E24+'2кв'!E24+'3кв'!E24+'4кв'!E24</f>
        <v>68613.77</v>
      </c>
      <c r="D18" s="43"/>
    </row>
    <row r="19" spans="1:5" ht="15.75" x14ac:dyDescent="0.25">
      <c r="A19" s="44"/>
      <c r="B19" s="7" t="s">
        <v>44</v>
      </c>
      <c r="C19" s="45">
        <f>'1кв'!E25+'2кв'!E25+'3кв'!E25+'4кв'!E25</f>
        <v>33561.379999999997</v>
      </c>
      <c r="D19" s="43"/>
    </row>
    <row r="20" spans="1:5" ht="15.75" x14ac:dyDescent="0.25">
      <c r="A20" s="44"/>
      <c r="B20" s="7" t="s">
        <v>47</v>
      </c>
      <c r="C20" s="45">
        <f>'1кв'!E26+'2кв'!E26+'3кв'!E26+'4кв'!E26</f>
        <v>29094.189999999995</v>
      </c>
      <c r="D20" s="43"/>
    </row>
    <row r="21" spans="1:5" ht="15.75" x14ac:dyDescent="0.25">
      <c r="A21" s="44"/>
      <c r="B21" s="7" t="s">
        <v>45</v>
      </c>
      <c r="C21" s="45">
        <f>'1кв'!E27+'2кв'!E27+'3кв'!E27+'4кв'!E27</f>
        <v>19707.349999999999</v>
      </c>
      <c r="D21" s="43"/>
    </row>
    <row r="22" spans="1:5" ht="15.75" x14ac:dyDescent="0.25">
      <c r="A22" s="1"/>
      <c r="B22" s="7" t="s">
        <v>25</v>
      </c>
      <c r="C22" s="45">
        <f>'1кв'!E28+'2кв'!E28+'3кв'!E28+'4кв'!E28</f>
        <v>4206.8899999999994</v>
      </c>
      <c r="D22" s="43"/>
      <c r="E22" s="47"/>
    </row>
    <row r="23" spans="1:5" ht="15.75" x14ac:dyDescent="0.25">
      <c r="A23" s="1"/>
      <c r="B23" s="48" t="s">
        <v>65</v>
      </c>
      <c r="C23" s="45">
        <f>'2кв'!E29</f>
        <v>156.38</v>
      </c>
      <c r="D23" s="43"/>
      <c r="E23" s="47"/>
    </row>
    <row r="24" spans="1:5" ht="15.75" x14ac:dyDescent="0.25">
      <c r="A24" s="44"/>
      <c r="B24" s="49" t="s">
        <v>104</v>
      </c>
      <c r="C24" s="45">
        <f>'2кв'!E31+'3кв'!E29</f>
        <v>12015.36</v>
      </c>
      <c r="D24" s="43"/>
    </row>
    <row r="25" spans="1:5" ht="15.75" x14ac:dyDescent="0.25">
      <c r="A25" s="44"/>
      <c r="B25" s="50" t="s">
        <v>61</v>
      </c>
      <c r="C25" s="45">
        <f>SUM(C27:C34)</f>
        <v>125752.15</v>
      </c>
      <c r="D25" s="43"/>
    </row>
    <row r="26" spans="1:5" ht="15.75" x14ac:dyDescent="0.25">
      <c r="A26" s="44"/>
      <c r="B26" s="38" t="s">
        <v>55</v>
      </c>
      <c r="C26" s="45"/>
      <c r="D26" s="43"/>
    </row>
    <row r="27" spans="1:5" ht="15.75" x14ac:dyDescent="0.25">
      <c r="A27" s="44"/>
      <c r="B27" s="7" t="s">
        <v>73</v>
      </c>
      <c r="C27" s="45">
        <f>'1кв'!E30</f>
        <v>7908.9</v>
      </c>
      <c r="D27" s="43"/>
    </row>
    <row r="28" spans="1:5" ht="15.75" x14ac:dyDescent="0.25">
      <c r="A28" s="44"/>
      <c r="B28" s="7" t="s">
        <v>74</v>
      </c>
      <c r="C28" s="45">
        <f>'1кв'!E31</f>
        <v>8084.82</v>
      </c>
      <c r="D28" s="43"/>
    </row>
    <row r="29" spans="1:5" ht="15.75" x14ac:dyDescent="0.25">
      <c r="A29" s="44"/>
      <c r="B29" s="7" t="s">
        <v>75</v>
      </c>
      <c r="C29" s="45">
        <f>'1кв'!E32</f>
        <v>10091.620000000001</v>
      </c>
      <c r="D29" s="43"/>
    </row>
    <row r="30" spans="1:5" ht="15.75" x14ac:dyDescent="0.25">
      <c r="A30" s="44"/>
      <c r="B30" s="7" t="s">
        <v>76</v>
      </c>
      <c r="C30" s="45">
        <f>'1кв'!E33</f>
        <v>60741.98</v>
      </c>
      <c r="D30" s="43"/>
    </row>
    <row r="31" spans="1:5" ht="15.75" x14ac:dyDescent="0.25">
      <c r="A31" s="44"/>
      <c r="B31" s="7" t="s">
        <v>79</v>
      </c>
      <c r="C31" s="45">
        <f>'1кв'!E34</f>
        <v>20609.28</v>
      </c>
      <c r="D31" s="43"/>
    </row>
    <row r="32" spans="1:5" ht="15.75" x14ac:dyDescent="0.25">
      <c r="A32" s="44"/>
      <c r="B32" s="7" t="s">
        <v>86</v>
      </c>
      <c r="C32" s="45">
        <f>'2кв'!E30</f>
        <v>1380</v>
      </c>
      <c r="D32" s="43"/>
    </row>
    <row r="33" spans="1:5" ht="15.75" x14ac:dyDescent="0.25">
      <c r="A33" s="44"/>
      <c r="B33" s="67" t="s">
        <v>95</v>
      </c>
      <c r="C33" s="45">
        <f>'3кв'!E30</f>
        <v>2138.65</v>
      </c>
      <c r="D33" s="43"/>
    </row>
    <row r="34" spans="1:5" ht="15.75" x14ac:dyDescent="0.25">
      <c r="A34" s="44"/>
      <c r="B34" s="7" t="s">
        <v>105</v>
      </c>
      <c r="C34" s="45">
        <f>'4кв'!E29</f>
        <v>14796.9</v>
      </c>
      <c r="D34" s="43"/>
    </row>
    <row r="35" spans="1:5" ht="15.75" x14ac:dyDescent="0.25">
      <c r="A35" s="44"/>
      <c r="B35" s="27"/>
      <c r="C35" s="45"/>
      <c r="D35" s="43"/>
    </row>
    <row r="36" spans="1:5" ht="15.75" x14ac:dyDescent="0.25">
      <c r="A36" s="1"/>
      <c r="B36" s="72" t="s">
        <v>62</v>
      </c>
      <c r="C36" s="51">
        <f>SUM(C16:C25)</f>
        <v>1052128.7349999999</v>
      </c>
      <c r="D36" s="43"/>
      <c r="E36" s="47"/>
    </row>
    <row r="37" spans="1:5" ht="15.75" x14ac:dyDescent="0.25">
      <c r="A37" s="1"/>
      <c r="B37" s="52" t="s">
        <v>103</v>
      </c>
      <c r="C37" s="53">
        <f>C6+C14-C36</f>
        <v>-162804.30500000005</v>
      </c>
      <c r="D37" s="43"/>
    </row>
    <row r="38" spans="1:5" ht="15.75" x14ac:dyDescent="0.25">
      <c r="A38" s="1"/>
      <c r="B38" s="37"/>
      <c r="C38" s="37"/>
      <c r="D38" s="43"/>
    </row>
    <row r="39" spans="1:5" ht="15.75" x14ac:dyDescent="0.25">
      <c r="A39" s="1"/>
      <c r="B39" s="54" t="s">
        <v>50</v>
      </c>
      <c r="C39" s="54"/>
      <c r="D39" s="43"/>
    </row>
    <row r="40" spans="1:5" ht="15.75" x14ac:dyDescent="0.25">
      <c r="A40" s="1"/>
      <c r="B40" s="54" t="s">
        <v>66</v>
      </c>
      <c r="C40" s="55">
        <v>84862.01</v>
      </c>
      <c r="D40" s="43"/>
    </row>
    <row r="41" spans="1:5" ht="15.75" x14ac:dyDescent="0.25">
      <c r="A41" s="1"/>
      <c r="B41" s="56" t="s">
        <v>114</v>
      </c>
      <c r="C41" s="57">
        <v>110340.43</v>
      </c>
      <c r="D41" s="43"/>
    </row>
    <row r="42" spans="1:5" ht="15.75" x14ac:dyDescent="0.25">
      <c r="A42" s="1"/>
      <c r="B42" s="54" t="s">
        <v>63</v>
      </c>
      <c r="C42" s="58">
        <f>C41-C40</f>
        <v>25478.42</v>
      </c>
      <c r="D42" s="43"/>
    </row>
    <row r="43" spans="1:5" ht="15.75" x14ac:dyDescent="0.25">
      <c r="A43" s="1"/>
      <c r="B43" s="37"/>
      <c r="C43" s="37"/>
      <c r="D43" s="43"/>
    </row>
    <row r="44" spans="1:5" ht="15.75" x14ac:dyDescent="0.25">
      <c r="A44" s="1" t="s">
        <v>64</v>
      </c>
      <c r="B44" s="37" t="s">
        <v>67</v>
      </c>
      <c r="C44" s="37"/>
      <c r="D44" s="43"/>
    </row>
    <row r="45" spans="1:5" ht="15.75" x14ac:dyDescent="0.25">
      <c r="A45" s="1"/>
      <c r="B45" s="37" t="s">
        <v>68</v>
      </c>
      <c r="C45" s="37"/>
      <c r="D45" s="43"/>
    </row>
    <row r="46" spans="1:5" ht="15.75" x14ac:dyDescent="0.25">
      <c r="A46" s="1"/>
      <c r="B46" s="37" t="s">
        <v>69</v>
      </c>
      <c r="C46" s="37"/>
      <c r="D46" s="43"/>
    </row>
    <row r="47" spans="1:5" ht="15.75" x14ac:dyDescent="0.25">
      <c r="A47" s="1"/>
      <c r="B47" s="56"/>
      <c r="C47" s="37"/>
      <c r="D47" s="43"/>
    </row>
    <row r="48" spans="1:5" ht="15.75" x14ac:dyDescent="0.25">
      <c r="A48" s="1"/>
      <c r="B48" s="37"/>
      <c r="C48" s="37"/>
      <c r="D48" s="43"/>
    </row>
    <row r="49" spans="1:4" ht="15.75" x14ac:dyDescent="0.25">
      <c r="A49" s="1"/>
      <c r="B49" s="37"/>
      <c r="C49" s="37"/>
      <c r="D49" s="43"/>
    </row>
    <row r="50" spans="1:4" ht="15.75" x14ac:dyDescent="0.25">
      <c r="A50" s="1"/>
      <c r="B50" s="37"/>
      <c r="C50" s="37"/>
      <c r="D50" s="43"/>
    </row>
    <row r="51" spans="1:4" ht="15.75" x14ac:dyDescent="0.25">
      <c r="A51" s="1"/>
      <c r="B51" s="37"/>
      <c r="C51" s="37"/>
      <c r="D51" s="43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2026-03-13T08:21:59Z</dcterms:modified>
</cp:coreProperties>
</file>