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815" yWindow="1815" windowWidth="28800" windowHeight="15345" activeTab="2"/>
  </bookViews>
  <sheets>
    <sheet name="3кв" sheetId="30" r:id="rId1"/>
    <sheet name="4кв" sheetId="31" r:id="rId2"/>
    <sheet name="отчет" sheetId="32" r:id="rId3"/>
  </sheets>
  <definedNames>
    <definedName name="_xlnm.Print_Area" localSheetId="0">'3кв'!$A$1:$E$56</definedName>
    <definedName name="_xlnm.Print_Area" localSheetId="1">'4кв'!$A$1:$E$69</definedName>
    <definedName name="_xlnm.Print_Area" localSheetId="2">отчет!$A$1:$C$48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7" i="31" l="1"/>
  <c r="E33" i="30"/>
  <c r="E24" i="31"/>
  <c r="C21" i="32"/>
  <c r="C22" i="32"/>
  <c r="C23" i="32"/>
  <c r="C20" i="32"/>
  <c r="D23" i="32" s="1"/>
  <c r="E27" i="31"/>
  <c r="E26" i="31"/>
  <c r="E25" i="31"/>
  <c r="C42" i="32" l="1"/>
  <c r="C25" i="32" l="1"/>
  <c r="D46" i="31"/>
  <c r="C29" i="32"/>
  <c r="C19" i="32"/>
  <c r="C24" i="32"/>
  <c r="C18" i="32"/>
  <c r="C17" i="32"/>
  <c r="C13" i="32"/>
  <c r="C15" i="32" s="1"/>
  <c r="E39" i="31"/>
  <c r="E23" i="31"/>
  <c r="E23" i="30"/>
  <c r="E22" i="30"/>
  <c r="E22" i="31"/>
  <c r="F20" i="31"/>
  <c r="B66" i="31"/>
  <c r="E29" i="31" l="1"/>
  <c r="E43" i="31"/>
  <c r="E44" i="31"/>
  <c r="E45" i="31"/>
  <c r="E40" i="31" l="1"/>
  <c r="E41" i="31"/>
  <c r="E42" i="31"/>
  <c r="E38" i="31"/>
  <c r="E37" i="31"/>
  <c r="E33" i="31"/>
  <c r="C28" i="32" l="1"/>
  <c r="C26" i="32" s="1"/>
  <c r="C37" i="32" s="1"/>
  <c r="C6" i="32"/>
  <c r="C43" i="32" l="1"/>
  <c r="E29" i="30" l="1"/>
  <c r="E30" i="30"/>
  <c r="B67" i="31" l="1"/>
  <c r="B54" i="30" l="1"/>
  <c r="B55" i="30" s="1"/>
  <c r="B64" i="31" s="1"/>
  <c r="B68" i="31" s="1"/>
  <c r="C38" i="32"/>
</calcChain>
</file>

<file path=xl/sharedStrings.xml><?xml version="1.0" encoding="utf-8"?>
<sst xmlns="http://schemas.openxmlformats.org/spreadsheetml/2006/main" count="240" uniqueCount="116">
  <si>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</si>
  <si>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</si>
  <si>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</si>
  <si>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</si>
  <si>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</si>
  <si>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</si>
  <si>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</si>
  <si>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</si>
  <si>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</si>
  <si>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</si>
  <si>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</si>
  <si>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</si>
  <si>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</si>
  <si>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</si>
  <si>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</si>
  <si>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</si>
  <si>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</si>
  <si>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</si>
  <si>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</si>
  <si>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</si>
  <si>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</si>
  <si>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</si>
  <si>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</si>
  <si>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</si>
  <si>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Итого:</t>
  </si>
  <si>
    <t>Стоимость материалов</t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</si>
  <si>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</si>
  <si>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</si>
  <si>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</si>
  <si>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 xml:space="preserve">Итого остаток на конец квартала </t>
  </si>
  <si>
    <t>Расходы по содержанию и тек. ремонту</t>
  </si>
  <si>
    <t>в т.ч. Оплачено рем.и содерж.</t>
  </si>
  <si>
    <t>Остаток на начало квартала</t>
  </si>
  <si>
    <t>Услуги по содержанию многоквартирного дома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</si>
  <si>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</si>
  <si>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t>Исполнитель - ООО ЖКХ "Локомотив", в лице директора  Бовкун А.А.</t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</si>
  <si>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№6,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  от 14.11.2023 г.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</si>
  <si>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№5  от   01.03.2024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</si>
  <si>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№24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Белинского</t>
    </r>
  </si>
  <si>
    <t xml:space="preserve">определена приложением № 2 к договору </t>
  </si>
  <si>
    <t>3 квартал</t>
  </si>
  <si>
    <t>за 3 квартал 2025 года</t>
  </si>
  <si>
    <t xml:space="preserve">именуемый в дальнейшем "Заказчик", в лице </t>
  </si>
  <si>
    <t>г. Россошь, ул. Белинского, д.29</t>
  </si>
  <si>
    <t xml:space="preserve">Единовременная помощь УК </t>
  </si>
  <si>
    <t>Ремонт и окраска МАФ дет.площ.</t>
  </si>
  <si>
    <t>сентябрь</t>
  </si>
  <si>
    <t>монтаж табличек и стендов</t>
  </si>
  <si>
    <t>Дезинсекция и дератизация</t>
  </si>
  <si>
    <t>Предъявлено населению 189676,71</t>
  </si>
  <si>
    <t>за 4 квартал 2025 года</t>
  </si>
  <si>
    <t>4 квартал</t>
  </si>
  <si>
    <t>ОТЧЕТ</t>
  </si>
  <si>
    <t>О ВЫПОЛНЕННЫХ РАБОТАХ И ДВИЖЕНИИ  СРЕДСТВ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</si>
  <si>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</si>
  <si>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</si>
  <si>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</si>
  <si>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</si>
  <si>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</si>
  <si>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 xml:space="preserve">Услуги по содержанию многоквартирного дома </t>
  </si>
  <si>
    <t xml:space="preserve">Расходы по управлению МКД </t>
  </si>
  <si>
    <t>работы по договору, всего</t>
  </si>
  <si>
    <t>в том числе:</t>
  </si>
  <si>
    <t>Итого расходов</t>
  </si>
  <si>
    <t>Справочно:</t>
  </si>
  <si>
    <t>Задолженность населения по оплате на 01.01.2025 г.</t>
  </si>
  <si>
    <t>Прирост (+) / уменьшение (-) задолженности за год</t>
  </si>
  <si>
    <t xml:space="preserve">Получил: </t>
  </si>
  <si>
    <t>_____________________________________________</t>
  </si>
  <si>
    <t>по ж.д. ул. Белинскоого, д. 29</t>
  </si>
  <si>
    <t>НА ЛИЦЕВОМ СЧЕТЕ  ЗА  период  с 01.07.2025г. по 31.12.2025 г.</t>
  </si>
  <si>
    <t>ремонт бетонирования крылец, 5шт  (смета)</t>
  </si>
  <si>
    <t>устройство площадки у входа в подвал (смета)</t>
  </si>
  <si>
    <t>ремонт бетонирования ступеней входа в подвал (смета)</t>
  </si>
  <si>
    <t>ремонт освещения в подвале (кв.14)</t>
  </si>
  <si>
    <t>Ремонт отдельных мест магистрали отопления в подвале (смета)</t>
  </si>
  <si>
    <t>замена запорной арматуры на стояках отопления (смета)</t>
  </si>
  <si>
    <t xml:space="preserve">Замена счетчика ОДПУ ХВС </t>
  </si>
  <si>
    <t>оборудование укрытия в подвале ( кв.31)</t>
  </si>
  <si>
    <t>Замена стекол на окнах</t>
  </si>
  <si>
    <t>Замена доводчика, смазка замка</t>
  </si>
  <si>
    <t>Замена стояков КНС,ХВС, ГВС ( кв.11,13)</t>
  </si>
  <si>
    <t>октябрь</t>
  </si>
  <si>
    <t>ноябрь</t>
  </si>
  <si>
    <t>декабрь</t>
  </si>
  <si>
    <t>ч/час</t>
  </si>
  <si>
    <t>очистка подвала от мусора ( кв. 31)</t>
  </si>
  <si>
    <t>Замена запорной арматуры на узле отоплении (смета)</t>
  </si>
  <si>
    <t>Замена циркуляционного насоса  на узле ГВС( кв. 14)</t>
  </si>
  <si>
    <t>Заказчик - Собственники МКД, в лице председателя совета МКД Шубина С.Р.</t>
  </si>
  <si>
    <t>Предъявлено населению 628905,47</t>
  </si>
  <si>
    <t>Общая площадь квартир - 5094,6</t>
  </si>
  <si>
    <t>Общая площадь не жилых помещ.-294</t>
  </si>
  <si>
    <t>Техническое присоединение эл.сети</t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</si>
  <si>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№29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Белинского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</si>
  <si>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№31,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 1 от 30.06.2025 г.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</si>
  <si>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№12  от   01.09.2025 г.</t>
    </r>
  </si>
  <si>
    <t>Заказчик - Собственники МКД, в лице председателя совета МКД Шубиной С.Р.</t>
  </si>
  <si>
    <t>Единовременная помощь ООО ЖКХ "Локомотив"</t>
  </si>
  <si>
    <t>Непредвиденные работы 195 ч/ч</t>
  </si>
  <si>
    <t>Задолженность населения по оплате на 01.01.2026 г.</t>
  </si>
  <si>
    <t>Отчет за 2025 год.</t>
  </si>
  <si>
    <t>Перечень предлагаемых работ на 2026 год.</t>
  </si>
  <si>
    <t>Предложение по структуре тарифа на 2026 год.</t>
  </si>
  <si>
    <t>горячая вода на СОИ</t>
  </si>
  <si>
    <t>холодная вода на СОИ</t>
  </si>
  <si>
    <t>электроэнергия на СОИ</t>
  </si>
  <si>
    <t>водоотведение на СОИ</t>
  </si>
  <si>
    <t>Начислено всего 818365,99</t>
  </si>
  <si>
    <t>* водоотведение на СОИ- 11698,66</t>
  </si>
  <si>
    <t>* горячая вода на СОИ - 54309,53</t>
  </si>
  <si>
    <t>* холодная вода на СОИ - 8706,5</t>
  </si>
  <si>
    <t>* электроэнергия на СОИ- 43133,3</t>
  </si>
  <si>
    <t xml:space="preserve">           2. Всего за период с "01" 07 2025 г. по "30" 09 2025 г. выполнено работ (оказано услуг) на общую сумму двести тридцать семь тысяч семьсот шестьдесят девять рублей 04 копейки</t>
  </si>
  <si>
    <t xml:space="preserve">           2. Всего за период с "01" 10 2025 г. по "31" 12  2025 г. выполнено работ (оказано услуг) на общую сумму восемьсот пятьдесят девять тысяч девятьсот двадцать пятьрублей 38 копеек</t>
  </si>
  <si>
    <t>Остаток средств на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</si>
</sst>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4" fillId="0" borderId="0"/>
  </cellStyleXfs>
  <cellXfs count="97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0" fontId="8" fillId="0" borderId="0" xfId="0" applyFont="1"/>
    <xf numFmtId="43" fontId="8" fillId="0" borderId="0" xfId="0" applyNumberFormat="1" applyFont="1"/>
    <xf numFmtId="43" fontId="4" fillId="0" borderId="0" xfId="0" applyNumberFormat="1" applyFont="1"/>
    <xf numFmtId="0" fontId="12" fillId="0" borderId="0" xfId="0" applyFont="1"/>
    <xf numFmtId="0" fontId="4" fillId="0" borderId="0" xfId="0" applyFont="1" applyAlignment="1"/>
    <xf numFmtId="0" fontId="3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43" fontId="4" fillId="0" borderId="0" xfId="1" applyFont="1"/>
    <xf numFmtId="43" fontId="4" fillId="0" borderId="0" xfId="1" applyFont="1" applyAlignment="1">
      <alignment wrapText="1"/>
    </xf>
    <xf numFmtId="0" fontId="8" fillId="0" borderId="0" xfId="0" applyFont="1" applyAlignment="1">
      <alignment wrapText="1"/>
    </xf>
    <xf numFmtId="164" fontId="8" fillId="0" borderId="0" xfId="1" applyNumberFormat="1" applyFont="1" applyAlignment="1">
      <alignment wrapText="1"/>
    </xf>
    <xf numFmtId="0" fontId="7" fillId="0" borderId="0" xfId="0" applyFont="1" applyAlignment="1">
      <alignment wrapText="1"/>
    </xf>
    <xf numFmtId="0" fontId="13" fillId="0" borderId="4" xfId="0" applyFont="1" applyBorder="1" applyAlignment="1">
      <alignment wrapText="1"/>
    </xf>
    <xf numFmtId="14" fontId="7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3" fillId="0" borderId="4" xfId="0" applyFont="1" applyBorder="1" applyAlignment="1"/>
    <xf numFmtId="0" fontId="13" fillId="0" borderId="4" xfId="0" applyFont="1" applyBorder="1"/>
    <xf numFmtId="0" fontId="13" fillId="0" borderId="0" xfId="0" applyFont="1" applyBorder="1" applyAlignment="1">
      <alignment wrapText="1"/>
    </xf>
    <xf numFmtId="0" fontId="13" fillId="0" borderId="0" xfId="0" applyFont="1" applyBorder="1" applyAlignment="1"/>
    <xf numFmtId="0" fontId="5" fillId="0" borderId="0" xfId="0" applyFont="1" applyAlignment="1">
      <alignment horizontal="left" wrapText="1"/>
    </xf>
    <xf numFmtId="14" fontId="5" fillId="0" borderId="0" xfId="0" applyNumberFormat="1" applyFont="1" applyAlignment="1">
      <alignment horizontal="right" wrapText="1"/>
    </xf>
    <xf numFmtId="0" fontId="15" fillId="0" borderId="0" xfId="0" applyFont="1" applyAlignment="1"/>
    <xf numFmtId="0" fontId="3" fillId="0" borderId="0" xfId="0" applyFont="1" applyAlignment="1"/>
    <xf numFmtId="43" fontId="0" fillId="0" borderId="0" xfId="0" applyNumberFormat="1"/>
    <xf numFmtId="49" fontId="3" fillId="0" borderId="1" xfId="0" applyNumberFormat="1" applyFont="1" applyBorder="1"/>
    <xf numFmtId="166" fontId="8" fillId="0" borderId="1" xfId="1" applyNumberFormat="1" applyFont="1" applyBorder="1" applyAlignment="1">
      <alignment horizontal="center"/>
    </xf>
    <xf numFmtId="4" fontId="15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4" fillId="2" borderId="1" xfId="1" applyFont="1" applyFill="1" applyBorder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164" fontId="4" fillId="0" borderId="1" xfId="1" applyNumberFormat="1" applyFont="1" applyBorder="1" applyAlignment="1">
      <alignment horizontal="right"/>
    </xf>
    <xf numFmtId="0" fontId="4" fillId="0" borderId="5" xfId="0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left"/>
    </xf>
    <xf numFmtId="43" fontId="8" fillId="0" borderId="1" xfId="1" applyFont="1" applyBorder="1" applyAlignment="1">
      <alignment horizontal="center"/>
    </xf>
    <xf numFmtId="49" fontId="9" fillId="0" borderId="1" xfId="0" applyNumberFormat="1" applyFont="1" applyBorder="1" applyAlignment="1">
      <alignment horizontal="left"/>
    </xf>
    <xf numFmtId="164" fontId="8" fillId="0" borderId="1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164" fontId="3" fillId="0" borderId="0" xfId="1" applyNumberFormat="1" applyFont="1" applyBorder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vertical="center" wrapText="1"/>
    </xf>
    <xf numFmtId="0" fontId="13" fillId="0" borderId="4" xfId="0" applyFont="1" applyBorder="1" applyAlignment="1">
      <alignment horizontal="center"/>
    </xf>
    <xf numFmtId="2" fontId="8" fillId="0" borderId="0" xfId="1" applyNumberFormat="1" applyFont="1" applyAlignment="1">
      <alignment wrapText="1"/>
    </xf>
    <xf numFmtId="2" fontId="4" fillId="0" borderId="0" xfId="1" applyNumberFormat="1" applyFont="1" applyAlignment="1">
      <alignment wrapText="1"/>
    </xf>
    <xf numFmtId="0" fontId="13" fillId="0" borderId="0" xfId="0" applyFont="1" applyBorder="1" applyAlignment="1">
      <alignment horizontal="center"/>
    </xf>
    <xf numFmtId="0" fontId="13" fillId="0" borderId="0" xfId="0" applyFont="1" applyBorder="1"/>
    <xf numFmtId="0" fontId="0" fillId="0" borderId="1" xfId="0" applyBorder="1"/>
    <xf numFmtId="0" fontId="13" fillId="0" borderId="7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4" fillId="0" borderId="0" xfId="0" applyFont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6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2" borderId="3" xfId="0" applyFont="1" applyFill="1" applyBorder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left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49" fontId="3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3"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view="pageBreakPreview" topLeftCell="A22" zoomScaleSheetLayoutView="100" workbookViewId="0">
      <selection activeCell="A38" sqref="A38:E38"/>
    </sheetView>
  </sheetViews>
  <sheetFormatPr defaultColWidth="9.140625" defaultRowHeight="15" x14ac:dyDescent="0.25"/>
  <cols>
    <col min="1" max="1" width="35.28515625" style="2" customWidth="1"/>
    <col min="2" max="2" width="20.28515625" style="2" customWidth="1"/>
    <col min="3" max="3" width="13" style="2" customWidth="1"/>
    <col min="4" max="4" width="14.42578125" style="2" customWidth="1"/>
    <col min="5" max="5" width="14.28515625" style="2" customWidth="1"/>
    <col min="6" max="6" width="13.42578125" style="2" bestFit="1" customWidth="1"/>
    <col min="7" max="7" width="12.140625" style="2" bestFit="1" customWidth="1"/>
    <col min="8" max="9" width="9.140625" style="2"/>
    <col min="10" max="10" width="16.28515625" style="2" customWidth="1"/>
    <col min="11" max="16384" width="9.140625" style="2"/>
  </cols>
  <sheetData>
    <row r="1" spans="1:5" ht="15.75" x14ac:dyDescent="0.25">
      <c r="A1" s="85" t="s">
        <v>11</v>
      </c>
      <c r="B1" s="85"/>
      <c r="C1" s="85"/>
      <c r="D1" s="85"/>
      <c r="E1" s="85"/>
    </row>
    <row r="2" spans="1:5" ht="31.5" customHeight="1" x14ac:dyDescent="0.25">
      <c r="A2" s="86" t="s">
        <v>12</v>
      </c>
      <c r="B2" s="87"/>
      <c r="C2" s="87"/>
      <c r="D2" s="87"/>
      <c r="E2" s="87"/>
    </row>
    <row r="3" spans="1:5" x14ac:dyDescent="0.25">
      <c r="A3" s="88" t="s">
        <v>41</v>
      </c>
      <c r="B3" s="88"/>
      <c r="C3" s="88"/>
      <c r="D3" s="88"/>
      <c r="E3" s="88"/>
    </row>
    <row r="4" spans="1:5" s="1" customFormat="1" ht="15.75" customHeight="1" x14ac:dyDescent="0.25">
      <c r="A4" s="5" t="s">
        <v>13</v>
      </c>
      <c r="B4" s="20"/>
      <c r="C4" s="20"/>
      <c r="D4" s="25"/>
      <c r="E4" s="27">
        <v>45930</v>
      </c>
    </row>
    <row r="5" spans="1:5" x14ac:dyDescent="0.25">
      <c r="A5" s="29"/>
      <c r="B5" s="4"/>
      <c r="C5" s="4"/>
      <c r="D5" s="4"/>
      <c r="E5" s="4"/>
    </row>
    <row r="6" spans="1:5" x14ac:dyDescent="0.25">
      <c r="A6" s="77" t="s">
        <v>0</v>
      </c>
      <c r="B6" s="77"/>
      <c r="C6" s="77"/>
      <c r="D6" s="77"/>
      <c r="E6" s="77"/>
    </row>
    <row r="7" spans="1:5" x14ac:dyDescent="0.25">
      <c r="A7" s="89" t="s">
        <v>43</v>
      </c>
      <c r="B7" s="89"/>
      <c r="C7" s="89"/>
      <c r="D7" s="89"/>
      <c r="E7" s="89"/>
    </row>
    <row r="8" spans="1:5" x14ac:dyDescent="0.25">
      <c r="A8" s="81" t="s">
        <v>1</v>
      </c>
      <c r="B8" s="81"/>
      <c r="C8" s="81"/>
      <c r="D8" s="81"/>
      <c r="E8" s="81"/>
    </row>
    <row r="9" spans="1:5" ht="12.75" customHeight="1" x14ac:dyDescent="0.25">
      <c r="A9" s="90" t="s">
        <v>42</v>
      </c>
      <c r="B9" s="90"/>
      <c r="C9" s="90"/>
      <c r="D9" s="90"/>
      <c r="E9" s="90"/>
    </row>
    <row r="10" spans="1:5" ht="22.5" customHeight="1" x14ac:dyDescent="0.25">
      <c r="A10" s="91" t="s">
        <v>14</v>
      </c>
      <c r="B10" s="92"/>
      <c r="C10" s="92"/>
      <c r="D10" s="92"/>
      <c r="E10" s="92"/>
    </row>
    <row r="11" spans="1:5" ht="29.25" customHeight="1" x14ac:dyDescent="0.25">
      <c r="A11" s="77" t="s">
        <v>95</v>
      </c>
      <c r="B11" s="77"/>
      <c r="C11" s="77"/>
      <c r="D11" s="77"/>
      <c r="E11" s="77"/>
    </row>
    <row r="12" spans="1:5" ht="14.25" customHeight="1" x14ac:dyDescent="0.25">
      <c r="A12" s="81" t="s">
        <v>15</v>
      </c>
      <c r="B12" s="82"/>
      <c r="C12" s="82"/>
      <c r="D12" s="82"/>
      <c r="E12" s="82"/>
    </row>
    <row r="13" spans="1:5" ht="19.5" customHeight="1" x14ac:dyDescent="0.25">
      <c r="A13" s="77" t="s">
        <v>22</v>
      </c>
      <c r="B13" s="77"/>
      <c r="C13" s="77"/>
      <c r="D13" s="77"/>
      <c r="E13" s="77"/>
    </row>
    <row r="14" spans="1:5" ht="12.75" customHeight="1" x14ac:dyDescent="0.25">
      <c r="A14" s="81" t="s">
        <v>2</v>
      </c>
      <c r="B14" s="82"/>
      <c r="C14" s="82"/>
      <c r="D14" s="82"/>
      <c r="E14" s="82"/>
    </row>
    <row r="15" spans="1:5" ht="18.75" customHeight="1" x14ac:dyDescent="0.25">
      <c r="A15" s="77" t="s">
        <v>34</v>
      </c>
      <c r="B15" s="77"/>
      <c r="C15" s="77"/>
      <c r="D15" s="77"/>
      <c r="E15" s="77"/>
    </row>
    <row r="16" spans="1:5" ht="14.25" customHeight="1" x14ac:dyDescent="0.25">
      <c r="A16" s="81" t="s">
        <v>16</v>
      </c>
      <c r="B16" s="82"/>
      <c r="C16" s="82"/>
      <c r="D16" s="82"/>
      <c r="E16" s="82"/>
    </row>
    <row r="17" spans="1:10" ht="29.25" customHeight="1" x14ac:dyDescent="0.25">
      <c r="A17" s="77" t="s">
        <v>17</v>
      </c>
      <c r="B17" s="77"/>
      <c r="C17" s="77"/>
      <c r="D17" s="77"/>
      <c r="E17" s="77"/>
    </row>
    <row r="18" spans="1:10" ht="64.5" customHeight="1" x14ac:dyDescent="0.25">
      <c r="A18" s="77" t="s">
        <v>96</v>
      </c>
      <c r="B18" s="77"/>
      <c r="C18" s="77"/>
      <c r="D18" s="77"/>
      <c r="E18" s="77"/>
    </row>
    <row r="19" spans="1:10" ht="30" customHeight="1" x14ac:dyDescent="0.25">
      <c r="A19" s="83" t="s">
        <v>38</v>
      </c>
      <c r="B19" s="83"/>
      <c r="C19" s="83"/>
      <c r="D19" s="83"/>
      <c r="E19" s="83"/>
    </row>
    <row r="20" spans="1:10" x14ac:dyDescent="0.25">
      <c r="A20" s="83"/>
      <c r="B20" s="83"/>
      <c r="C20" s="83"/>
      <c r="D20" s="83"/>
      <c r="E20" s="83"/>
      <c r="F20" s="2">
        <v>5388.6</v>
      </c>
      <c r="G20" s="2">
        <v>1</v>
      </c>
    </row>
    <row r="21" spans="1:10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10" ht="38.25" x14ac:dyDescent="0.25">
      <c r="A22" s="19" t="s">
        <v>33</v>
      </c>
      <c r="B22" s="9" t="s">
        <v>39</v>
      </c>
      <c r="C22" s="3" t="s">
        <v>4</v>
      </c>
      <c r="D22" s="3">
        <v>16.96</v>
      </c>
      <c r="E22" s="8">
        <f>D22*F20*G20</f>
        <v>91390.656000000017</v>
      </c>
      <c r="J22" s="16"/>
    </row>
    <row r="23" spans="1:10" x14ac:dyDescent="0.25">
      <c r="A23" s="53" t="s">
        <v>60</v>
      </c>
      <c r="B23" s="9" t="s">
        <v>23</v>
      </c>
      <c r="C23" s="3" t="s">
        <v>4</v>
      </c>
      <c r="D23" s="3">
        <v>6.54</v>
      </c>
      <c r="E23" s="8">
        <f>D23*F20*G20</f>
        <v>35241.444000000003</v>
      </c>
      <c r="J23" s="16"/>
    </row>
    <row r="24" spans="1:10" x14ac:dyDescent="0.25">
      <c r="A24" s="7" t="s">
        <v>104</v>
      </c>
      <c r="B24" s="9" t="s">
        <v>40</v>
      </c>
      <c r="C24" s="3" t="s">
        <v>26</v>
      </c>
      <c r="D24" s="3"/>
      <c r="E24" s="8">
        <v>8937.81</v>
      </c>
      <c r="J24" s="16"/>
    </row>
    <row r="25" spans="1:10" x14ac:dyDescent="0.25">
      <c r="A25" s="7" t="s">
        <v>105</v>
      </c>
      <c r="B25" s="9" t="s">
        <v>40</v>
      </c>
      <c r="C25" s="3" t="s">
        <v>26</v>
      </c>
      <c r="D25" s="3"/>
      <c r="E25" s="8">
        <v>7428.12</v>
      </c>
      <c r="J25" s="16"/>
    </row>
    <row r="26" spans="1:10" x14ac:dyDescent="0.25">
      <c r="A26" s="7" t="s">
        <v>106</v>
      </c>
      <c r="B26" s="9" t="s">
        <v>40</v>
      </c>
      <c r="C26" s="3" t="s">
        <v>26</v>
      </c>
      <c r="D26" s="3"/>
      <c r="E26" s="8">
        <v>16877.919999999998</v>
      </c>
      <c r="J26" s="16"/>
    </row>
    <row r="27" spans="1:10" x14ac:dyDescent="0.25">
      <c r="A27" s="7" t="s">
        <v>107</v>
      </c>
      <c r="B27" s="9" t="s">
        <v>40</v>
      </c>
      <c r="C27" s="3" t="s">
        <v>26</v>
      </c>
      <c r="D27" s="3"/>
      <c r="E27" s="8">
        <v>9980.93</v>
      </c>
      <c r="F27" s="16"/>
      <c r="J27" s="16"/>
    </row>
    <row r="28" spans="1:10" x14ac:dyDescent="0.25">
      <c r="A28" s="7" t="s">
        <v>48</v>
      </c>
      <c r="B28" s="9" t="s">
        <v>40</v>
      </c>
      <c r="C28" s="3" t="s">
        <v>26</v>
      </c>
      <c r="D28" s="3"/>
      <c r="E28" s="8">
        <v>4863.3</v>
      </c>
      <c r="J28" s="16"/>
    </row>
    <row r="29" spans="1:10" x14ac:dyDescent="0.25">
      <c r="A29" s="7" t="s">
        <v>25</v>
      </c>
      <c r="B29" s="9" t="s">
        <v>40</v>
      </c>
      <c r="C29" s="3" t="s">
        <v>26</v>
      </c>
      <c r="D29" s="3"/>
      <c r="E29" s="8">
        <f>600+27785.87</f>
        <v>28385.87</v>
      </c>
      <c r="J29" s="16"/>
    </row>
    <row r="30" spans="1:10" x14ac:dyDescent="0.25">
      <c r="A30" s="26" t="s">
        <v>45</v>
      </c>
      <c r="B30" s="9" t="s">
        <v>46</v>
      </c>
      <c r="C30" s="3" t="s">
        <v>26</v>
      </c>
      <c r="D30" s="68">
        <v>16</v>
      </c>
      <c r="E30" s="8">
        <f>D30*333.76</f>
        <v>5340.16</v>
      </c>
      <c r="J30" s="16"/>
    </row>
    <row r="31" spans="1:10" x14ac:dyDescent="0.25">
      <c r="A31" s="26" t="s">
        <v>47</v>
      </c>
      <c r="B31" s="9" t="s">
        <v>46</v>
      </c>
      <c r="C31" s="3" t="s">
        <v>26</v>
      </c>
      <c r="D31" s="34"/>
      <c r="E31" s="8">
        <v>29322.83</v>
      </c>
      <c r="J31" s="16"/>
    </row>
    <row r="32" spans="1:10" x14ac:dyDescent="0.25">
      <c r="A32" s="36"/>
      <c r="B32" s="9"/>
      <c r="C32" s="3"/>
      <c r="D32" s="37"/>
      <c r="E32" s="8"/>
      <c r="J32" s="16"/>
    </row>
    <row r="33" spans="1:10" s="14" customFormat="1" ht="14.25" x14ac:dyDescent="0.2">
      <c r="A33" s="10" t="s">
        <v>24</v>
      </c>
      <c r="B33" s="11"/>
      <c r="C33" s="12"/>
      <c r="D33" s="12"/>
      <c r="E33" s="13">
        <f>SUM(E22:E32)</f>
        <v>237769.03999999998</v>
      </c>
      <c r="F33" s="15"/>
      <c r="J33" s="15"/>
    </row>
    <row r="34" spans="1:10" ht="31.5" customHeight="1" x14ac:dyDescent="0.25">
      <c r="A34" s="84" t="s">
        <v>113</v>
      </c>
      <c r="B34" s="84"/>
      <c r="C34" s="84"/>
      <c r="D34" s="84"/>
      <c r="E34" s="84"/>
    </row>
    <row r="35" spans="1:10" ht="31.5" customHeight="1" x14ac:dyDescent="0.25">
      <c r="A35" s="77" t="s">
        <v>21</v>
      </c>
      <c r="B35" s="77"/>
      <c r="C35" s="77"/>
      <c r="D35" s="77"/>
      <c r="E35" s="77"/>
    </row>
    <row r="36" spans="1:10" x14ac:dyDescent="0.25">
      <c r="A36" s="77" t="s">
        <v>20</v>
      </c>
      <c r="B36" s="77"/>
      <c r="C36" s="77"/>
      <c r="D36" s="77"/>
      <c r="E36" s="77"/>
      <c r="F36" s="14"/>
      <c r="G36" s="14"/>
      <c r="H36" s="14"/>
      <c r="I36" s="14"/>
      <c r="J36" s="15"/>
    </row>
    <row r="37" spans="1:10" ht="32.25" customHeight="1" x14ac:dyDescent="0.25">
      <c r="A37" s="77" t="s">
        <v>27</v>
      </c>
      <c r="B37" s="77"/>
      <c r="C37" s="77"/>
      <c r="D37" s="77"/>
      <c r="E37" s="77"/>
    </row>
    <row r="38" spans="1:10" x14ac:dyDescent="0.25">
      <c r="A38" s="77" t="s">
        <v>18</v>
      </c>
      <c r="B38" s="77"/>
      <c r="C38" s="77"/>
      <c r="D38" s="77"/>
      <c r="E38" s="77"/>
    </row>
    <row r="39" spans="1:10" x14ac:dyDescent="0.25">
      <c r="A39" s="80" t="s">
        <v>5</v>
      </c>
      <c r="B39" s="80"/>
      <c r="C39" s="80"/>
      <c r="D39" s="80"/>
      <c r="E39" s="80"/>
    </row>
    <row r="40" spans="1:10" x14ac:dyDescent="0.25">
      <c r="A40" s="77" t="s">
        <v>18</v>
      </c>
      <c r="B40" s="77"/>
      <c r="C40" s="77"/>
      <c r="D40" s="77"/>
      <c r="E40" s="77"/>
    </row>
    <row r="41" spans="1:10" x14ac:dyDescent="0.25">
      <c r="A41" s="78" t="s">
        <v>35</v>
      </c>
      <c r="B41" s="78"/>
      <c r="C41" s="78"/>
      <c r="D41" s="78"/>
      <c r="E41" s="78"/>
    </row>
    <row r="42" spans="1:10" x14ac:dyDescent="0.25">
      <c r="B42" s="79" t="s">
        <v>19</v>
      </c>
      <c r="C42" s="79"/>
      <c r="D42" s="79"/>
      <c r="E42" s="6" t="s">
        <v>6</v>
      </c>
    </row>
    <row r="43" spans="1:10" x14ac:dyDescent="0.25">
      <c r="A43" s="28"/>
      <c r="B43" s="28"/>
      <c r="C43" s="28"/>
      <c r="D43" s="28"/>
      <c r="E43" s="28"/>
    </row>
    <row r="44" spans="1:10" x14ac:dyDescent="0.25">
      <c r="A44" s="78" t="s">
        <v>97</v>
      </c>
      <c r="B44" s="78"/>
      <c r="C44" s="78"/>
      <c r="D44" s="78"/>
      <c r="E44" s="78"/>
    </row>
    <row r="45" spans="1:10" x14ac:dyDescent="0.25">
      <c r="B45" s="79" t="s">
        <v>19</v>
      </c>
      <c r="C45" s="79"/>
      <c r="D45" s="79"/>
      <c r="E45" s="6" t="s">
        <v>6</v>
      </c>
    </row>
    <row r="47" spans="1:10" x14ac:dyDescent="0.25">
      <c r="A47" s="17" t="s">
        <v>91</v>
      </c>
    </row>
    <row r="48" spans="1:10" x14ac:dyDescent="0.25">
      <c r="A48" s="17" t="s">
        <v>92</v>
      </c>
    </row>
    <row r="49" spans="1:7" x14ac:dyDescent="0.25">
      <c r="A49" s="14" t="s">
        <v>28</v>
      </c>
      <c r="B49" s="21"/>
    </row>
    <row r="50" spans="1:7" x14ac:dyDescent="0.25">
      <c r="A50" s="2" t="s">
        <v>32</v>
      </c>
      <c r="B50" s="24">
        <v>0</v>
      </c>
    </row>
    <row r="51" spans="1:7" x14ac:dyDescent="0.25">
      <c r="A51" s="18" t="s">
        <v>49</v>
      </c>
      <c r="B51" s="22"/>
    </row>
    <row r="52" spans="1:7" x14ac:dyDescent="0.25">
      <c r="A52" s="2" t="s">
        <v>31</v>
      </c>
      <c r="B52" s="22">
        <v>0</v>
      </c>
    </row>
    <row r="53" spans="1:7" x14ac:dyDescent="0.25">
      <c r="A53" s="2" t="s">
        <v>44</v>
      </c>
      <c r="B53" s="22">
        <v>150000</v>
      </c>
      <c r="G53" s="16"/>
    </row>
    <row r="54" spans="1:7" ht="30" x14ac:dyDescent="0.25">
      <c r="A54" s="30" t="s">
        <v>30</v>
      </c>
      <c r="B54" s="22">
        <f>E33</f>
        <v>237769.03999999998</v>
      </c>
      <c r="G54" s="16"/>
    </row>
    <row r="55" spans="1:7" ht="29.25" x14ac:dyDescent="0.25">
      <c r="A55" s="23" t="s">
        <v>29</v>
      </c>
      <c r="B55" s="24">
        <f>B52+B53-B54</f>
        <v>-87769.039999999979</v>
      </c>
    </row>
    <row r="56" spans="1:7" ht="18.75" customHeight="1" x14ac:dyDescent="0.25">
      <c r="B56" s="24"/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9:E39"/>
    <mergeCell ref="A15:E15"/>
    <mergeCell ref="A16:E16"/>
    <mergeCell ref="A17:E17"/>
    <mergeCell ref="A18:E18"/>
    <mergeCell ref="A19:E19"/>
    <mergeCell ref="A20:E20"/>
    <mergeCell ref="A34:E34"/>
    <mergeCell ref="A35:E35"/>
    <mergeCell ref="A36:E36"/>
    <mergeCell ref="A37:E37"/>
    <mergeCell ref="A38:E38"/>
    <mergeCell ref="A40:E40"/>
    <mergeCell ref="A41:E41"/>
    <mergeCell ref="B42:D42"/>
    <mergeCell ref="A44:E44"/>
    <mergeCell ref="B45:D45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view="pageBreakPreview" topLeftCell="A34" zoomScaleSheetLayoutView="100" workbookViewId="0">
      <selection activeCell="A46" sqref="A46"/>
    </sheetView>
  </sheetViews>
  <sheetFormatPr defaultColWidth="9.140625" defaultRowHeight="15" x14ac:dyDescent="0.25"/>
  <cols>
    <col min="1" max="1" width="35.28515625" style="2" customWidth="1"/>
    <col min="2" max="2" width="20.28515625" style="2" customWidth="1"/>
    <col min="3" max="3" width="13" style="2" customWidth="1"/>
    <col min="4" max="4" width="14.42578125" style="2" customWidth="1"/>
    <col min="5" max="5" width="14.28515625" style="2" customWidth="1"/>
    <col min="6" max="6" width="13.42578125" style="2" bestFit="1" customWidth="1"/>
    <col min="7" max="7" width="12.140625" style="2" bestFit="1" customWidth="1"/>
    <col min="8" max="9" width="9.140625" style="2"/>
    <col min="10" max="10" width="16.28515625" style="2" customWidth="1"/>
    <col min="11" max="16384" width="9.140625" style="2"/>
  </cols>
  <sheetData>
    <row r="1" spans="1:5" ht="15.75" x14ac:dyDescent="0.25">
      <c r="A1" s="85" t="s">
        <v>11</v>
      </c>
      <c r="B1" s="85"/>
      <c r="C1" s="85"/>
      <c r="D1" s="85"/>
      <c r="E1" s="85"/>
    </row>
    <row r="2" spans="1:5" ht="31.5" customHeight="1" x14ac:dyDescent="0.25">
      <c r="A2" s="86" t="s">
        <v>12</v>
      </c>
      <c r="B2" s="87"/>
      <c r="C2" s="87"/>
      <c r="D2" s="87"/>
      <c r="E2" s="87"/>
    </row>
    <row r="3" spans="1:5" x14ac:dyDescent="0.25">
      <c r="A3" s="88" t="s">
        <v>50</v>
      </c>
      <c r="B3" s="88"/>
      <c r="C3" s="88"/>
      <c r="D3" s="88"/>
      <c r="E3" s="88"/>
    </row>
    <row r="4" spans="1:5" s="1" customFormat="1" ht="15.75" customHeight="1" x14ac:dyDescent="0.25">
      <c r="A4" s="38" t="s">
        <v>13</v>
      </c>
      <c r="B4" s="4"/>
      <c r="C4" s="4"/>
      <c r="D4" s="2"/>
      <c r="E4" s="39">
        <v>46022</v>
      </c>
    </row>
    <row r="5" spans="1:5" x14ac:dyDescent="0.25">
      <c r="A5" s="32"/>
      <c r="B5" s="4"/>
      <c r="C5" s="4"/>
      <c r="D5" s="4"/>
      <c r="E5" s="4"/>
    </row>
    <row r="6" spans="1:5" x14ac:dyDescent="0.25">
      <c r="A6" s="77" t="s">
        <v>0</v>
      </c>
      <c r="B6" s="77"/>
      <c r="C6" s="77"/>
      <c r="D6" s="77"/>
      <c r="E6" s="77"/>
    </row>
    <row r="7" spans="1:5" x14ac:dyDescent="0.25">
      <c r="A7" s="89" t="s">
        <v>43</v>
      </c>
      <c r="B7" s="89"/>
      <c r="C7" s="89"/>
      <c r="D7" s="89"/>
      <c r="E7" s="89"/>
    </row>
    <row r="8" spans="1:5" x14ac:dyDescent="0.25">
      <c r="A8" s="81" t="s">
        <v>1</v>
      </c>
      <c r="B8" s="81"/>
      <c r="C8" s="81"/>
      <c r="D8" s="81"/>
      <c r="E8" s="81"/>
    </row>
    <row r="9" spans="1:5" ht="12.75" customHeight="1" x14ac:dyDescent="0.25">
      <c r="A9" s="90" t="s">
        <v>42</v>
      </c>
      <c r="B9" s="90"/>
      <c r="C9" s="90"/>
      <c r="D9" s="90"/>
      <c r="E9" s="90"/>
    </row>
    <row r="10" spans="1:5" ht="22.5" customHeight="1" x14ac:dyDescent="0.25">
      <c r="A10" s="91" t="s">
        <v>14</v>
      </c>
      <c r="B10" s="92"/>
      <c r="C10" s="92"/>
      <c r="D10" s="92"/>
      <c r="E10" s="92"/>
    </row>
    <row r="11" spans="1:5" ht="29.25" customHeight="1" x14ac:dyDescent="0.25">
      <c r="A11" s="77" t="s">
        <v>36</v>
      </c>
      <c r="B11" s="77"/>
      <c r="C11" s="77"/>
      <c r="D11" s="77"/>
      <c r="E11" s="77"/>
    </row>
    <row r="12" spans="1:5" ht="14.25" customHeight="1" x14ac:dyDescent="0.25">
      <c r="A12" s="81" t="s">
        <v>15</v>
      </c>
      <c r="B12" s="82"/>
      <c r="C12" s="82"/>
      <c r="D12" s="82"/>
      <c r="E12" s="82"/>
    </row>
    <row r="13" spans="1:5" ht="19.5" customHeight="1" x14ac:dyDescent="0.25">
      <c r="A13" s="77" t="s">
        <v>22</v>
      </c>
      <c r="B13" s="77"/>
      <c r="C13" s="77"/>
      <c r="D13" s="77"/>
      <c r="E13" s="77"/>
    </row>
    <row r="14" spans="1:5" ht="12.75" customHeight="1" x14ac:dyDescent="0.25">
      <c r="A14" s="81" t="s">
        <v>2</v>
      </c>
      <c r="B14" s="82"/>
      <c r="C14" s="82"/>
      <c r="D14" s="82"/>
      <c r="E14" s="82"/>
    </row>
    <row r="15" spans="1:5" ht="18.75" customHeight="1" x14ac:dyDescent="0.25">
      <c r="A15" s="77" t="s">
        <v>34</v>
      </c>
      <c r="B15" s="77"/>
      <c r="C15" s="77"/>
      <c r="D15" s="77"/>
      <c r="E15" s="77"/>
    </row>
    <row r="16" spans="1:5" ht="14.25" customHeight="1" x14ac:dyDescent="0.25">
      <c r="A16" s="81" t="s">
        <v>16</v>
      </c>
      <c r="B16" s="82"/>
      <c r="C16" s="82"/>
      <c r="D16" s="82"/>
      <c r="E16" s="82"/>
    </row>
    <row r="17" spans="1:10" ht="29.25" customHeight="1" x14ac:dyDescent="0.25">
      <c r="A17" s="77" t="s">
        <v>17</v>
      </c>
      <c r="B17" s="77"/>
      <c r="C17" s="77"/>
      <c r="D17" s="77"/>
      <c r="E17" s="77"/>
    </row>
    <row r="18" spans="1:10" ht="64.5" customHeight="1" x14ac:dyDescent="0.25">
      <c r="A18" s="77" t="s">
        <v>37</v>
      </c>
      <c r="B18" s="77"/>
      <c r="C18" s="77"/>
      <c r="D18" s="77"/>
      <c r="E18" s="77"/>
    </row>
    <row r="19" spans="1:10" ht="30" customHeight="1" x14ac:dyDescent="0.25">
      <c r="A19" s="83" t="s">
        <v>94</v>
      </c>
      <c r="B19" s="83"/>
      <c r="C19" s="83"/>
      <c r="D19" s="83"/>
      <c r="E19" s="83"/>
    </row>
    <row r="20" spans="1:10" x14ac:dyDescent="0.25">
      <c r="A20" s="83"/>
      <c r="B20" s="83"/>
      <c r="C20" s="83"/>
      <c r="D20" s="83"/>
      <c r="E20" s="83"/>
      <c r="F20" s="2">
        <f>5388.6</f>
        <v>5388.6</v>
      </c>
      <c r="G20" s="2">
        <v>3</v>
      </c>
    </row>
    <row r="21" spans="1:10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10" ht="38.25" x14ac:dyDescent="0.25">
      <c r="A22" s="19" t="s">
        <v>33</v>
      </c>
      <c r="B22" s="9" t="s">
        <v>39</v>
      </c>
      <c r="C22" s="3" t="s">
        <v>4</v>
      </c>
      <c r="D22" s="3">
        <v>16.96</v>
      </c>
      <c r="E22" s="8">
        <f>D22*F20*G20</f>
        <v>274171.96800000005</v>
      </c>
      <c r="J22" s="16"/>
    </row>
    <row r="23" spans="1:10" x14ac:dyDescent="0.25">
      <c r="A23" s="53" t="s">
        <v>60</v>
      </c>
      <c r="B23" s="9" t="s">
        <v>23</v>
      </c>
      <c r="C23" s="3" t="s">
        <v>4</v>
      </c>
      <c r="D23" s="3">
        <v>6.54</v>
      </c>
      <c r="E23" s="8">
        <f>D23*F20*G20</f>
        <v>105724.33200000001</v>
      </c>
      <c r="J23" s="16"/>
    </row>
    <row r="24" spans="1:10" x14ac:dyDescent="0.25">
      <c r="A24" s="7" t="s">
        <v>104</v>
      </c>
      <c r="B24" s="75" t="s">
        <v>51</v>
      </c>
      <c r="C24" s="3" t="s">
        <v>26</v>
      </c>
      <c r="D24" s="3"/>
      <c r="E24" s="8">
        <f>3*12187.73</f>
        <v>36563.19</v>
      </c>
      <c r="J24" s="16"/>
    </row>
    <row r="25" spans="1:10" x14ac:dyDescent="0.25">
      <c r="A25" s="7" t="s">
        <v>105</v>
      </c>
      <c r="B25" s="75" t="s">
        <v>51</v>
      </c>
      <c r="C25" s="3" t="s">
        <v>26</v>
      </c>
      <c r="D25" s="3"/>
      <c r="E25" s="8">
        <f>6220.26-4942.24+3763.91</f>
        <v>5041.93</v>
      </c>
      <c r="J25" s="16"/>
    </row>
    <row r="26" spans="1:10" x14ac:dyDescent="0.25">
      <c r="A26" s="7" t="s">
        <v>106</v>
      </c>
      <c r="B26" s="75" t="s">
        <v>51</v>
      </c>
      <c r="C26" s="3" t="s">
        <v>26</v>
      </c>
      <c r="D26" s="3"/>
      <c r="E26" s="8">
        <f>13385.12+34549.12</f>
        <v>47934.240000000005</v>
      </c>
      <c r="J26" s="16"/>
    </row>
    <row r="27" spans="1:10" x14ac:dyDescent="0.25">
      <c r="A27" s="7" t="s">
        <v>107</v>
      </c>
      <c r="B27" s="75" t="s">
        <v>51</v>
      </c>
      <c r="C27" s="3" t="s">
        <v>26</v>
      </c>
      <c r="D27" s="3"/>
      <c r="E27" s="8">
        <f>8357.95-6640.72+5057.45</f>
        <v>6774.68</v>
      </c>
      <c r="J27" s="16"/>
    </row>
    <row r="28" spans="1:10" x14ac:dyDescent="0.25">
      <c r="A28" s="7" t="s">
        <v>48</v>
      </c>
      <c r="B28" s="9" t="s">
        <v>51</v>
      </c>
      <c r="C28" s="3" t="s">
        <v>26</v>
      </c>
      <c r="D28" s="3"/>
      <c r="E28" s="8">
        <v>0</v>
      </c>
      <c r="J28" s="16"/>
    </row>
    <row r="29" spans="1:10" x14ac:dyDescent="0.25">
      <c r="A29" s="7" t="s">
        <v>25</v>
      </c>
      <c r="B29" s="9" t="s">
        <v>51</v>
      </c>
      <c r="C29" s="3" t="s">
        <v>26</v>
      </c>
      <c r="D29" s="3"/>
      <c r="E29" s="8">
        <f>62016.39+1658.54+13018</f>
        <v>76692.929999999993</v>
      </c>
      <c r="J29" s="16"/>
    </row>
    <row r="30" spans="1:10" ht="30" x14ac:dyDescent="0.25">
      <c r="A30" s="26" t="s">
        <v>71</v>
      </c>
      <c r="B30" s="68" t="s">
        <v>82</v>
      </c>
      <c r="C30" s="3" t="s">
        <v>26</v>
      </c>
      <c r="D30" s="35"/>
      <c r="E30" s="8">
        <v>91510.71</v>
      </c>
      <c r="J30" s="16"/>
    </row>
    <row r="31" spans="1:10" ht="30" x14ac:dyDescent="0.25">
      <c r="A31" s="26" t="s">
        <v>72</v>
      </c>
      <c r="B31" s="68" t="s">
        <v>82</v>
      </c>
      <c r="C31" s="3" t="s">
        <v>26</v>
      </c>
      <c r="D31" s="35"/>
      <c r="E31" s="8">
        <v>16282.44</v>
      </c>
      <c r="J31" s="16"/>
    </row>
    <row r="32" spans="1:10" ht="30" x14ac:dyDescent="0.25">
      <c r="A32" s="26" t="s">
        <v>73</v>
      </c>
      <c r="B32" s="68" t="s">
        <v>82</v>
      </c>
      <c r="C32" s="3" t="s">
        <v>26</v>
      </c>
      <c r="D32" s="35"/>
      <c r="E32" s="8">
        <v>16774.150000000001</v>
      </c>
      <c r="J32" s="16"/>
    </row>
    <row r="33" spans="1:10" x14ac:dyDescent="0.25">
      <c r="A33" s="26" t="s">
        <v>74</v>
      </c>
      <c r="B33" s="68" t="s">
        <v>82</v>
      </c>
      <c r="C33" s="3" t="s">
        <v>85</v>
      </c>
      <c r="D33" s="35">
        <v>20</v>
      </c>
      <c r="E33" s="8">
        <f>D33*333.76</f>
        <v>6675.2</v>
      </c>
      <c r="J33" s="16"/>
    </row>
    <row r="34" spans="1:10" ht="30" x14ac:dyDescent="0.25">
      <c r="A34" s="26" t="s">
        <v>87</v>
      </c>
      <c r="B34" s="68" t="s">
        <v>82</v>
      </c>
      <c r="C34" s="3" t="s">
        <v>26</v>
      </c>
      <c r="D34" s="35"/>
      <c r="E34" s="8">
        <v>26458.1</v>
      </c>
      <c r="J34" s="16"/>
    </row>
    <row r="35" spans="1:10" ht="30" x14ac:dyDescent="0.25">
      <c r="A35" s="26" t="s">
        <v>75</v>
      </c>
      <c r="B35" s="68" t="s">
        <v>82</v>
      </c>
      <c r="C35" s="3" t="s">
        <v>26</v>
      </c>
      <c r="D35" s="35"/>
      <c r="E35" s="8">
        <v>41134.300000000003</v>
      </c>
      <c r="J35" s="16"/>
    </row>
    <row r="36" spans="1:10" ht="30" x14ac:dyDescent="0.25">
      <c r="A36" s="26" t="s">
        <v>76</v>
      </c>
      <c r="B36" s="68" t="s">
        <v>82</v>
      </c>
      <c r="C36" s="3" t="s">
        <v>26</v>
      </c>
      <c r="D36" s="35"/>
      <c r="E36" s="8">
        <v>52716.7</v>
      </c>
      <c r="J36" s="16"/>
    </row>
    <row r="37" spans="1:10" x14ac:dyDescent="0.25">
      <c r="A37" s="26" t="s">
        <v>74</v>
      </c>
      <c r="B37" s="68" t="s">
        <v>83</v>
      </c>
      <c r="C37" s="3" t="s">
        <v>85</v>
      </c>
      <c r="D37" s="35">
        <v>16</v>
      </c>
      <c r="E37" s="8">
        <f t="shared" ref="E37:E45" si="0">D37*333.76</f>
        <v>5340.16</v>
      </c>
      <c r="J37" s="16"/>
    </row>
    <row r="38" spans="1:10" x14ac:dyDescent="0.25">
      <c r="A38" s="26" t="s">
        <v>86</v>
      </c>
      <c r="B38" s="68" t="s">
        <v>84</v>
      </c>
      <c r="C38" s="3" t="s">
        <v>85</v>
      </c>
      <c r="D38" s="35">
        <v>37</v>
      </c>
      <c r="E38" s="8">
        <f t="shared" si="0"/>
        <v>12349.119999999999</v>
      </c>
      <c r="J38" s="16"/>
    </row>
    <row r="39" spans="1:10" ht="30" x14ac:dyDescent="0.25">
      <c r="A39" s="26" t="s">
        <v>78</v>
      </c>
      <c r="B39" s="68" t="s">
        <v>84</v>
      </c>
      <c r="C39" s="3" t="s">
        <v>85</v>
      </c>
      <c r="D39" s="35">
        <v>24</v>
      </c>
      <c r="E39" s="8">
        <f>D39*333.76</f>
        <v>8010.24</v>
      </c>
      <c r="J39" s="16"/>
    </row>
    <row r="40" spans="1:10" x14ac:dyDescent="0.25">
      <c r="A40" s="26" t="s">
        <v>79</v>
      </c>
      <c r="B40" s="68" t="s">
        <v>84</v>
      </c>
      <c r="C40" s="3" t="s">
        <v>85</v>
      </c>
      <c r="D40" s="35">
        <v>10</v>
      </c>
      <c r="E40" s="8">
        <f t="shared" si="0"/>
        <v>3337.6</v>
      </c>
      <c r="J40" s="16"/>
    </row>
    <row r="41" spans="1:10" x14ac:dyDescent="0.25">
      <c r="A41" s="26" t="s">
        <v>80</v>
      </c>
      <c r="B41" s="68" t="s">
        <v>84</v>
      </c>
      <c r="C41" s="3" t="s">
        <v>85</v>
      </c>
      <c r="D41" s="35">
        <v>4</v>
      </c>
      <c r="E41" s="8">
        <f t="shared" si="0"/>
        <v>1335.04</v>
      </c>
      <c r="J41" s="16"/>
    </row>
    <row r="42" spans="1:10" x14ac:dyDescent="0.25">
      <c r="A42" s="26" t="s">
        <v>77</v>
      </c>
      <c r="B42" s="68" t="s">
        <v>84</v>
      </c>
      <c r="C42" s="3" t="s">
        <v>85</v>
      </c>
      <c r="D42" s="35">
        <v>4</v>
      </c>
      <c r="E42" s="8">
        <f t="shared" si="0"/>
        <v>1335.04</v>
      </c>
      <c r="J42" s="16"/>
    </row>
    <row r="43" spans="1:10" ht="30" x14ac:dyDescent="0.25">
      <c r="A43" s="26" t="s">
        <v>81</v>
      </c>
      <c r="B43" s="68" t="s">
        <v>84</v>
      </c>
      <c r="C43" s="3" t="s">
        <v>85</v>
      </c>
      <c r="D43" s="35">
        <v>16</v>
      </c>
      <c r="E43" s="8">
        <f t="shared" si="0"/>
        <v>5340.16</v>
      </c>
      <c r="J43" s="16"/>
    </row>
    <row r="44" spans="1:10" ht="30" x14ac:dyDescent="0.25">
      <c r="A44" s="26" t="s">
        <v>88</v>
      </c>
      <c r="B44" s="68" t="s">
        <v>84</v>
      </c>
      <c r="C44" s="3" t="s">
        <v>85</v>
      </c>
      <c r="D44" s="35">
        <v>16</v>
      </c>
      <c r="E44" s="8">
        <f t="shared" si="0"/>
        <v>5340.16</v>
      </c>
      <c r="J44" s="16"/>
    </row>
    <row r="45" spans="1:10" x14ac:dyDescent="0.25">
      <c r="A45" s="74" t="s">
        <v>74</v>
      </c>
      <c r="B45" s="68" t="s">
        <v>84</v>
      </c>
      <c r="C45" s="3" t="s">
        <v>85</v>
      </c>
      <c r="D45" s="35">
        <v>32</v>
      </c>
      <c r="E45" s="8">
        <f t="shared" si="0"/>
        <v>10680.32</v>
      </c>
      <c r="J45" s="16"/>
    </row>
    <row r="46" spans="1:10" x14ac:dyDescent="0.25">
      <c r="A46" s="76" t="s">
        <v>93</v>
      </c>
      <c r="B46" s="71"/>
      <c r="C46" s="3"/>
      <c r="D46" s="72">
        <f>SUM(D33:D45)</f>
        <v>179</v>
      </c>
      <c r="E46" s="8">
        <v>2402.67</v>
      </c>
      <c r="J46" s="16"/>
    </row>
    <row r="47" spans="1:10" s="14" customFormat="1" ht="14.25" x14ac:dyDescent="0.2">
      <c r="A47" s="10" t="s">
        <v>24</v>
      </c>
      <c r="B47" s="11"/>
      <c r="C47" s="12"/>
      <c r="D47" s="12"/>
      <c r="E47" s="13">
        <f>SUM(E22:E46)</f>
        <v>859925.38</v>
      </c>
      <c r="F47" s="15"/>
      <c r="J47" s="15"/>
    </row>
    <row r="48" spans="1:10" ht="31.5" customHeight="1" x14ac:dyDescent="0.25">
      <c r="A48" s="84" t="s">
        <v>114</v>
      </c>
      <c r="B48" s="84"/>
      <c r="C48" s="84"/>
      <c r="D48" s="84"/>
      <c r="E48" s="84"/>
    </row>
    <row r="49" spans="1:10" ht="31.5" customHeight="1" x14ac:dyDescent="0.25">
      <c r="A49" s="77" t="s">
        <v>21</v>
      </c>
      <c r="B49" s="77"/>
      <c r="C49" s="77"/>
      <c r="D49" s="77"/>
      <c r="E49" s="77"/>
    </row>
    <row r="50" spans="1:10" x14ac:dyDescent="0.25">
      <c r="A50" s="77" t="s">
        <v>20</v>
      </c>
      <c r="B50" s="77"/>
      <c r="C50" s="77"/>
      <c r="D50" s="77"/>
      <c r="E50" s="77"/>
      <c r="F50" s="14"/>
      <c r="G50" s="14"/>
      <c r="H50" s="14"/>
      <c r="I50" s="14"/>
      <c r="J50" s="15"/>
    </row>
    <row r="51" spans="1:10" ht="32.25" customHeight="1" x14ac:dyDescent="0.25">
      <c r="A51" s="77" t="s">
        <v>27</v>
      </c>
      <c r="B51" s="77"/>
      <c r="C51" s="77"/>
      <c r="D51" s="77"/>
      <c r="E51" s="77"/>
    </row>
    <row r="52" spans="1:10" x14ac:dyDescent="0.25">
      <c r="A52" s="77" t="s">
        <v>18</v>
      </c>
      <c r="B52" s="77"/>
      <c r="C52" s="77"/>
      <c r="D52" s="77"/>
      <c r="E52" s="77"/>
    </row>
    <row r="53" spans="1:10" x14ac:dyDescent="0.25">
      <c r="A53" s="80" t="s">
        <v>5</v>
      </c>
      <c r="B53" s="80"/>
      <c r="C53" s="80"/>
      <c r="D53" s="80"/>
      <c r="E53" s="80"/>
    </row>
    <row r="54" spans="1:10" x14ac:dyDescent="0.25">
      <c r="A54" s="77" t="s">
        <v>18</v>
      </c>
      <c r="B54" s="77"/>
      <c r="C54" s="77"/>
      <c r="D54" s="77"/>
      <c r="E54" s="77"/>
    </row>
    <row r="55" spans="1:10" x14ac:dyDescent="0.25">
      <c r="A55" s="78" t="s">
        <v>35</v>
      </c>
      <c r="B55" s="78"/>
      <c r="C55" s="78"/>
      <c r="D55" s="78"/>
      <c r="E55" s="78"/>
    </row>
    <row r="56" spans="1:10" x14ac:dyDescent="0.25">
      <c r="B56" s="79" t="s">
        <v>19</v>
      </c>
      <c r="C56" s="79"/>
      <c r="D56" s="79"/>
      <c r="E56" s="6" t="s">
        <v>6</v>
      </c>
    </row>
    <row r="57" spans="1:10" x14ac:dyDescent="0.25">
      <c r="A57" s="31"/>
      <c r="B57" s="31"/>
      <c r="C57" s="31"/>
      <c r="D57" s="31"/>
      <c r="E57" s="31"/>
    </row>
    <row r="58" spans="1:10" x14ac:dyDescent="0.25">
      <c r="A58" s="78" t="s">
        <v>89</v>
      </c>
      <c r="B58" s="78"/>
      <c r="C58" s="78"/>
      <c r="D58" s="78"/>
      <c r="E58" s="78"/>
    </row>
    <row r="59" spans="1:10" x14ac:dyDescent="0.25">
      <c r="B59" s="79" t="s">
        <v>19</v>
      </c>
      <c r="C59" s="79"/>
      <c r="D59" s="79"/>
      <c r="E59" s="6" t="s">
        <v>6</v>
      </c>
    </row>
    <row r="61" spans="1:10" x14ac:dyDescent="0.25">
      <c r="A61" s="17" t="s">
        <v>91</v>
      </c>
    </row>
    <row r="62" spans="1:10" x14ac:dyDescent="0.25">
      <c r="A62" s="17" t="s">
        <v>92</v>
      </c>
    </row>
    <row r="63" spans="1:10" x14ac:dyDescent="0.25">
      <c r="A63" s="14" t="s">
        <v>28</v>
      </c>
      <c r="B63" s="21"/>
    </row>
    <row r="64" spans="1:10" x14ac:dyDescent="0.25">
      <c r="A64" s="2" t="s">
        <v>32</v>
      </c>
      <c r="B64" s="69">
        <f>'3кв'!B55</f>
        <v>-87769.039999999979</v>
      </c>
    </row>
    <row r="65" spans="1:7" x14ac:dyDescent="0.25">
      <c r="A65" s="18" t="s">
        <v>90</v>
      </c>
      <c r="B65" s="70"/>
    </row>
    <row r="66" spans="1:7" x14ac:dyDescent="0.25">
      <c r="A66" s="2" t="s">
        <v>31</v>
      </c>
      <c r="B66" s="70">
        <f>597531.9-21.22</f>
        <v>597510.68000000005</v>
      </c>
    </row>
    <row r="67" spans="1:7" ht="30" x14ac:dyDescent="0.25">
      <c r="A67" s="33" t="s">
        <v>30</v>
      </c>
      <c r="B67" s="70">
        <f>E47</f>
        <v>859925.38</v>
      </c>
      <c r="G67" s="16"/>
    </row>
    <row r="68" spans="1:7" ht="29.25" x14ac:dyDescent="0.25">
      <c r="A68" s="23" t="s">
        <v>29</v>
      </c>
      <c r="B68" s="69">
        <f>B64+B66-B67</f>
        <v>-350183.73999999993</v>
      </c>
    </row>
    <row r="69" spans="1:7" ht="18.75" customHeight="1" x14ac:dyDescent="0.25">
      <c r="B69" s="24"/>
    </row>
  </sheetData>
  <mergeCells count="29">
    <mergeCell ref="A54:E54"/>
    <mergeCell ref="A55:E55"/>
    <mergeCell ref="B56:D56"/>
    <mergeCell ref="A58:E58"/>
    <mergeCell ref="B59:D59"/>
    <mergeCell ref="A53:E53"/>
    <mergeCell ref="A15:E15"/>
    <mergeCell ref="A16:E16"/>
    <mergeCell ref="A17:E17"/>
    <mergeCell ref="A18:E18"/>
    <mergeCell ref="A19:E19"/>
    <mergeCell ref="A20:E20"/>
    <mergeCell ref="A48:E48"/>
    <mergeCell ref="A49:E49"/>
    <mergeCell ref="A50:E50"/>
    <mergeCell ref="A51:E51"/>
    <mergeCell ref="A52:E52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view="pageBreakPreview" topLeftCell="A27" zoomScaleSheetLayoutView="100" workbookViewId="0">
      <selection activeCell="D39" sqref="D39"/>
    </sheetView>
  </sheetViews>
  <sheetFormatPr defaultRowHeight="15" x14ac:dyDescent="0.25"/>
  <cols>
    <col min="1" max="1" width="10.5703125" customWidth="1"/>
    <col min="2" max="2" width="60.140625" customWidth="1"/>
    <col min="3" max="3" width="16.140625" customWidth="1"/>
    <col min="4" max="4" width="14.85546875" customWidth="1"/>
    <col min="5" max="5" width="38.28515625" customWidth="1"/>
    <col min="6" max="6" width="12.42578125" customWidth="1"/>
    <col min="7" max="7" width="12" customWidth="1"/>
    <col min="8" max="8" width="13.5703125" customWidth="1"/>
  </cols>
  <sheetData>
    <row r="1" spans="1:6" ht="15.75" x14ac:dyDescent="0.25">
      <c r="A1" s="95" t="s">
        <v>52</v>
      </c>
      <c r="B1" s="95"/>
      <c r="C1" s="95"/>
      <c r="D1" s="40"/>
    </row>
    <row r="2" spans="1:6" ht="15.75" x14ac:dyDescent="0.25">
      <c r="A2" s="96" t="s">
        <v>53</v>
      </c>
      <c r="B2" s="96"/>
      <c r="C2" s="96"/>
      <c r="D2" s="41"/>
    </row>
    <row r="3" spans="1:6" ht="15.75" x14ac:dyDescent="0.25">
      <c r="A3" s="96" t="s">
        <v>70</v>
      </c>
      <c r="B3" s="96"/>
      <c r="C3" s="96"/>
      <c r="D3" s="41"/>
      <c r="E3" s="66"/>
    </row>
    <row r="4" spans="1:6" ht="15.75" x14ac:dyDescent="0.25">
      <c r="A4" s="95" t="s">
        <v>69</v>
      </c>
      <c r="B4" s="95"/>
      <c r="C4" s="95"/>
      <c r="D4" s="40"/>
      <c r="E4" s="67"/>
      <c r="F4" s="42"/>
    </row>
    <row r="5" spans="1:6" ht="15.75" x14ac:dyDescent="0.25">
      <c r="A5" s="94"/>
      <c r="B5" s="94"/>
      <c r="C5" s="94"/>
      <c r="D5" s="1"/>
      <c r="E5" s="67"/>
      <c r="F5" s="42"/>
    </row>
    <row r="6" spans="1:6" ht="15.75" x14ac:dyDescent="0.25">
      <c r="A6" s="41"/>
      <c r="B6" s="43" t="s">
        <v>54</v>
      </c>
      <c r="C6" s="44">
        <f>'3кв'!B50</f>
        <v>0</v>
      </c>
      <c r="D6" s="45"/>
      <c r="E6" s="67"/>
      <c r="F6" s="42"/>
    </row>
    <row r="7" spans="1:6" ht="15.75" x14ac:dyDescent="0.25">
      <c r="A7" s="46" t="s">
        <v>55</v>
      </c>
      <c r="B7" s="43" t="s">
        <v>108</v>
      </c>
      <c r="C7" s="44"/>
      <c r="D7" s="45"/>
      <c r="E7" s="67"/>
      <c r="F7" s="42"/>
    </row>
    <row r="8" spans="1:6" ht="15.75" x14ac:dyDescent="0.25">
      <c r="A8" s="46"/>
      <c r="B8" s="56" t="s">
        <v>62</v>
      </c>
      <c r="C8" s="44"/>
      <c r="D8" s="45"/>
      <c r="E8" s="67"/>
      <c r="F8" s="42"/>
    </row>
    <row r="9" spans="1:6" ht="15.75" x14ac:dyDescent="0.25">
      <c r="A9" s="46"/>
      <c r="B9" s="7" t="s">
        <v>112</v>
      </c>
      <c r="C9" s="44"/>
      <c r="D9" s="45"/>
      <c r="E9" s="67"/>
      <c r="F9" s="42"/>
    </row>
    <row r="10" spans="1:6" ht="15.75" x14ac:dyDescent="0.25">
      <c r="A10" s="46"/>
      <c r="B10" s="7" t="s">
        <v>109</v>
      </c>
      <c r="C10" s="44"/>
      <c r="D10" s="45"/>
      <c r="E10" s="67"/>
      <c r="F10" s="42"/>
    </row>
    <row r="11" spans="1:6" ht="15.75" x14ac:dyDescent="0.25">
      <c r="A11" s="46"/>
      <c r="B11" s="7" t="s">
        <v>110</v>
      </c>
      <c r="C11" s="44"/>
      <c r="E11" s="67"/>
      <c r="F11" s="42"/>
    </row>
    <row r="12" spans="1:6" ht="15.75" x14ac:dyDescent="0.25">
      <c r="A12" s="46"/>
      <c r="B12" s="7" t="s">
        <v>111</v>
      </c>
      <c r="C12" s="44"/>
      <c r="E12" s="67"/>
      <c r="F12" s="42"/>
    </row>
    <row r="13" spans="1:6" ht="15.75" x14ac:dyDescent="0.25">
      <c r="B13" s="47" t="s">
        <v>56</v>
      </c>
      <c r="C13" s="48">
        <f>'4кв'!B66</f>
        <v>597510.68000000005</v>
      </c>
    </row>
    <row r="14" spans="1:6" ht="15.75" x14ac:dyDescent="0.25">
      <c r="B14" s="47" t="s">
        <v>98</v>
      </c>
      <c r="C14" s="48">
        <v>150000</v>
      </c>
    </row>
    <row r="15" spans="1:6" ht="15.75" x14ac:dyDescent="0.25">
      <c r="A15" s="20"/>
      <c r="B15" s="47" t="s">
        <v>57</v>
      </c>
      <c r="C15" s="49">
        <f>SUM(C13:C14)</f>
        <v>747510.68</v>
      </c>
    </row>
    <row r="16" spans="1:6" ht="15.75" x14ac:dyDescent="0.25">
      <c r="A16" s="1"/>
      <c r="B16" s="93"/>
      <c r="C16" s="93"/>
      <c r="D16" s="50"/>
    </row>
    <row r="17" spans="1:4" ht="15.75" x14ac:dyDescent="0.25">
      <c r="A17" s="51" t="s">
        <v>58</v>
      </c>
      <c r="B17" s="19" t="s">
        <v>59</v>
      </c>
      <c r="C17" s="52">
        <f>'3кв'!E22+'4кв'!E22</f>
        <v>365562.62400000007</v>
      </c>
      <c r="D17" s="50"/>
    </row>
    <row r="18" spans="1:4" ht="15.75" x14ac:dyDescent="0.25">
      <c r="A18" s="51"/>
      <c r="B18" s="53" t="s">
        <v>60</v>
      </c>
      <c r="C18" s="52">
        <f>'3кв'!E23+'4кв'!E23</f>
        <v>140965.77600000001</v>
      </c>
      <c r="D18" s="50"/>
    </row>
    <row r="19" spans="1:4" ht="15.75" x14ac:dyDescent="0.25">
      <c r="A19" s="51"/>
      <c r="B19" s="7" t="s">
        <v>48</v>
      </c>
      <c r="C19" s="52">
        <f>'3кв'!E28</f>
        <v>4863.3</v>
      </c>
      <c r="D19" s="50"/>
    </row>
    <row r="20" spans="1:4" ht="15.75" x14ac:dyDescent="0.25">
      <c r="A20" s="51"/>
      <c r="B20" s="7" t="s">
        <v>104</v>
      </c>
      <c r="C20" s="52">
        <f>'3кв'!E24+'4кв'!E24</f>
        <v>45501</v>
      </c>
      <c r="D20" s="50"/>
    </row>
    <row r="21" spans="1:4" ht="15.75" x14ac:dyDescent="0.25">
      <c r="A21" s="51"/>
      <c r="B21" s="7" t="s">
        <v>105</v>
      </c>
      <c r="C21" s="52">
        <f>'3кв'!E25+'4кв'!E25</f>
        <v>12470.05</v>
      </c>
      <c r="D21" s="50"/>
    </row>
    <row r="22" spans="1:4" ht="15.75" x14ac:dyDescent="0.25">
      <c r="A22" s="51"/>
      <c r="B22" s="7" t="s">
        <v>106</v>
      </c>
      <c r="C22" s="52">
        <f>'3кв'!E26+'4кв'!E26</f>
        <v>64812.160000000003</v>
      </c>
      <c r="D22" s="50"/>
    </row>
    <row r="23" spans="1:4" ht="15.75" x14ac:dyDescent="0.25">
      <c r="A23" s="51"/>
      <c r="B23" s="7" t="s">
        <v>107</v>
      </c>
      <c r="C23" s="52">
        <f>'3кв'!E27+'4кв'!E27</f>
        <v>16755.61</v>
      </c>
      <c r="D23" s="50">
        <f>SUM(C20:C23)</f>
        <v>139538.82</v>
      </c>
    </row>
    <row r="24" spans="1:4" ht="15.75" x14ac:dyDescent="0.25">
      <c r="A24" s="51"/>
      <c r="B24" s="7" t="s">
        <v>25</v>
      </c>
      <c r="C24" s="52">
        <f>'3кв'!E29+'4кв'!E29</f>
        <v>105078.79999999999</v>
      </c>
      <c r="D24" s="50"/>
    </row>
    <row r="25" spans="1:4" ht="15.75" x14ac:dyDescent="0.25">
      <c r="A25" s="51"/>
      <c r="B25" s="54" t="s">
        <v>99</v>
      </c>
      <c r="C25" s="52">
        <f>195*333.76</f>
        <v>65083.199999999997</v>
      </c>
      <c r="D25" s="50"/>
    </row>
    <row r="26" spans="1:4" ht="15.75" x14ac:dyDescent="0.25">
      <c r="A26" s="51"/>
      <c r="B26" s="55" t="s">
        <v>61</v>
      </c>
      <c r="C26" s="52">
        <f>SUM(C28:C35)</f>
        <v>276601.90000000002</v>
      </c>
      <c r="D26" s="50"/>
    </row>
    <row r="27" spans="1:4" ht="15.75" x14ac:dyDescent="0.25">
      <c r="A27" s="51"/>
      <c r="B27" s="56" t="s">
        <v>62</v>
      </c>
      <c r="C27" s="52"/>
      <c r="D27" s="50"/>
    </row>
    <row r="28" spans="1:4" ht="15.75" x14ac:dyDescent="0.25">
      <c r="A28" s="51"/>
      <c r="B28" s="26" t="s">
        <v>47</v>
      </c>
      <c r="C28" s="52">
        <f>'3кв'!E31</f>
        <v>29322.83</v>
      </c>
      <c r="D28" s="50"/>
    </row>
    <row r="29" spans="1:4" ht="15.75" x14ac:dyDescent="0.25">
      <c r="A29" s="51"/>
      <c r="B29" s="36" t="s">
        <v>93</v>
      </c>
      <c r="C29" s="52">
        <f>'4кв'!E46</f>
        <v>2402.67</v>
      </c>
      <c r="D29" s="50"/>
    </row>
    <row r="30" spans="1:4" ht="15.75" x14ac:dyDescent="0.25">
      <c r="A30" s="51"/>
      <c r="B30" s="26" t="s">
        <v>71</v>
      </c>
      <c r="C30" s="8">
        <v>91510.71</v>
      </c>
      <c r="D30" s="50"/>
    </row>
    <row r="31" spans="1:4" ht="15.75" x14ac:dyDescent="0.25">
      <c r="A31" s="51"/>
      <c r="B31" s="26" t="s">
        <v>72</v>
      </c>
      <c r="C31" s="8">
        <v>16282.44</v>
      </c>
      <c r="D31" s="50"/>
    </row>
    <row r="32" spans="1:4" ht="15.75" x14ac:dyDescent="0.25">
      <c r="A32" s="51"/>
      <c r="B32" s="26" t="s">
        <v>73</v>
      </c>
      <c r="C32" s="8">
        <v>16774.150000000001</v>
      </c>
      <c r="D32" s="50"/>
    </row>
    <row r="33" spans="1:5" ht="15.75" x14ac:dyDescent="0.25">
      <c r="A33" s="51"/>
      <c r="B33" s="26" t="s">
        <v>87</v>
      </c>
      <c r="C33" s="8">
        <v>26458.1</v>
      </c>
      <c r="D33" s="50"/>
    </row>
    <row r="34" spans="1:5" ht="30" x14ac:dyDescent="0.25">
      <c r="A34" s="51"/>
      <c r="B34" s="26" t="s">
        <v>75</v>
      </c>
      <c r="C34" s="8">
        <v>41134.300000000003</v>
      </c>
      <c r="D34" s="50"/>
    </row>
    <row r="35" spans="1:5" ht="15.75" x14ac:dyDescent="0.25">
      <c r="A35" s="51"/>
      <c r="B35" s="74" t="s">
        <v>76</v>
      </c>
      <c r="C35" s="8">
        <v>52716.7</v>
      </c>
      <c r="D35" s="50"/>
    </row>
    <row r="36" spans="1:5" ht="15.75" x14ac:dyDescent="0.25">
      <c r="A36" s="51"/>
      <c r="B36" s="73"/>
      <c r="D36" s="50"/>
    </row>
    <row r="37" spans="1:5" ht="15.75" x14ac:dyDescent="0.25">
      <c r="A37" s="1"/>
      <c r="B37" s="57" t="s">
        <v>63</v>
      </c>
      <c r="C37" s="58">
        <f>SUM(C17:C26)</f>
        <v>1097694.42</v>
      </c>
      <c r="D37" s="50"/>
      <c r="E37" s="42"/>
    </row>
    <row r="38" spans="1:5" ht="15.75" x14ac:dyDescent="0.25">
      <c r="A38" s="1"/>
      <c r="B38" s="59" t="s">
        <v>115</v>
      </c>
      <c r="C38" s="60">
        <f>C6+C15-C37</f>
        <v>-350183.73999999987</v>
      </c>
      <c r="D38" s="50"/>
    </row>
    <row r="39" spans="1:5" ht="15.75" x14ac:dyDescent="0.25">
      <c r="A39" s="1"/>
      <c r="B39" s="46"/>
      <c r="C39" s="46"/>
      <c r="D39" s="50"/>
    </row>
    <row r="40" spans="1:5" ht="15.75" x14ac:dyDescent="0.25">
      <c r="A40" s="1"/>
      <c r="B40" s="61" t="s">
        <v>64</v>
      </c>
      <c r="C40" s="61"/>
      <c r="D40" s="50"/>
    </row>
    <row r="41" spans="1:5" ht="15.75" x14ac:dyDescent="0.25">
      <c r="A41" s="1"/>
      <c r="B41" s="61" t="s">
        <v>65</v>
      </c>
      <c r="C41" s="62">
        <v>0</v>
      </c>
      <c r="D41" s="50"/>
    </row>
    <row r="42" spans="1:5" ht="15.75" x14ac:dyDescent="0.25">
      <c r="A42" s="1"/>
      <c r="B42" s="63" t="s">
        <v>100</v>
      </c>
      <c r="C42" s="64">
        <f>221050.28</f>
        <v>221050.28</v>
      </c>
      <c r="D42" s="50"/>
    </row>
    <row r="43" spans="1:5" ht="15.75" x14ac:dyDescent="0.25">
      <c r="A43" s="1"/>
      <c r="B43" s="61" t="s">
        <v>66</v>
      </c>
      <c r="C43" s="65">
        <f>C42-C41</f>
        <v>221050.28</v>
      </c>
      <c r="D43" s="50"/>
    </row>
    <row r="44" spans="1:5" ht="15.75" x14ac:dyDescent="0.25">
      <c r="A44" s="1"/>
      <c r="B44" s="46"/>
      <c r="C44" s="46"/>
      <c r="D44" s="50"/>
    </row>
    <row r="45" spans="1:5" ht="15.75" x14ac:dyDescent="0.25">
      <c r="A45" s="1"/>
      <c r="B45" s="46"/>
      <c r="C45" s="46"/>
      <c r="D45" s="50"/>
    </row>
    <row r="46" spans="1:5" ht="15.75" x14ac:dyDescent="0.25">
      <c r="A46" s="1" t="s">
        <v>67</v>
      </c>
      <c r="B46" s="46" t="s">
        <v>101</v>
      </c>
      <c r="C46" s="46"/>
      <c r="D46" s="50"/>
    </row>
    <row r="47" spans="1:5" ht="15.75" x14ac:dyDescent="0.25">
      <c r="A47" s="1"/>
      <c r="B47" s="46" t="s">
        <v>102</v>
      </c>
      <c r="C47" s="46"/>
      <c r="D47" s="50"/>
    </row>
    <row r="48" spans="1:5" ht="15.75" x14ac:dyDescent="0.25">
      <c r="A48" s="1"/>
      <c r="B48" s="46" t="s">
        <v>103</v>
      </c>
      <c r="C48" s="46"/>
      <c r="D48" s="50"/>
    </row>
    <row r="49" spans="1:4" ht="15.75" x14ac:dyDescent="0.25">
      <c r="A49" s="1"/>
      <c r="B49" s="46"/>
      <c r="C49" s="46"/>
      <c r="D49" s="50"/>
    </row>
    <row r="50" spans="1:4" ht="15.75" x14ac:dyDescent="0.25">
      <c r="A50" s="1"/>
      <c r="B50" s="46"/>
      <c r="C50" s="46"/>
      <c r="D50" s="50"/>
    </row>
    <row r="51" spans="1:4" ht="15.75" x14ac:dyDescent="0.25">
      <c r="A51" s="1"/>
      <c r="B51" s="61" t="s">
        <v>68</v>
      </c>
      <c r="C51" s="46"/>
      <c r="D51" s="50"/>
    </row>
    <row r="52" spans="1:4" ht="15.75" x14ac:dyDescent="0.25">
      <c r="A52" s="1"/>
      <c r="B52" s="61"/>
      <c r="C52" s="46"/>
      <c r="D52" s="50"/>
    </row>
    <row r="53" spans="1:4" ht="15.75" x14ac:dyDescent="0.25">
      <c r="A53" s="1"/>
      <c r="B53" s="46"/>
      <c r="C53" s="46"/>
      <c r="D53" s="50"/>
    </row>
  </sheetData>
  <mergeCells count="6">
    <mergeCell ref="B16:C16"/>
    <mergeCell ref="A5:C5"/>
    <mergeCell ref="A4:C4"/>
    <mergeCell ref="A1:C1"/>
    <mergeCell ref="A2:C2"/>
    <mergeCell ref="A3:C3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3кв</vt:lpstr>
      <vt:lpstr>4кв</vt:lpstr>
      <vt:lpstr>отчет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2026-03-13T07:34:02Z</dcterms:modified>
</cp:coreProperties>
</file>