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5" windowWidth="14805" windowHeight="7950" activeTab="4"/>
  </bookViews>
  <sheets>
    <sheet name="1кв" sheetId="28" r:id="rId1"/>
    <sheet name="2кв" sheetId="29" r:id="rId2"/>
    <sheet name="3кв" sheetId="30" r:id="rId3"/>
    <sheet name="4кв " sheetId="31" r:id="rId4"/>
    <sheet name="отчет" sheetId="32" r:id="rId5"/>
  </sheets>
  <definedNames>
    <definedName name="_xlnm.Print_Area" localSheetId="0">'1кв'!$A$1:$E$53</definedName>
    <definedName name="_xlnm.Print_Area" localSheetId="1">'2кв'!$A$1:$E$50</definedName>
    <definedName name="_xlnm.Print_Area" localSheetId="2">'3кв'!$A$1:$E$51</definedName>
    <definedName name="_xlnm.Print_Area" localSheetId="3">'4кв '!$A$1:$E$51</definedName>
    <definedName name="_xlnm.Print_Area" localSheetId="4">отчет!$A$1:$C$36</definedName>
  </definedNames>
  <calcPr calcId="152511"/>
</workbook>
</file>

<file path=xl/calcChain.xml><?xml version="1.0" encoding="utf-8"?>
<calcChain xmlns="http://schemas.openxmlformats.org/spreadsheetml/2006/main">
  <c r="C11" i="32" l="1"/>
  <c r="C10" i="32"/>
  <c r="C9" i="32"/>
  <c r="C8" i="32"/>
  <c r="C16" i="32"/>
  <c r="E28" i="31"/>
  <c r="E25" i="31"/>
  <c r="C15" i="32" l="1"/>
  <c r="C14" i="32"/>
  <c r="C13" i="32"/>
  <c r="F20" i="29" l="1"/>
  <c r="C23" i="32" l="1"/>
  <c r="C22" i="32"/>
  <c r="C17" i="32" s="1"/>
  <c r="C19" i="32" l="1"/>
  <c r="C6" i="32" l="1"/>
  <c r="C31" i="32" l="1"/>
  <c r="F20" i="31" l="1"/>
  <c r="E23" i="31" s="1"/>
  <c r="E22" i="31" l="1"/>
  <c r="B50" i="31" s="1"/>
  <c r="E28" i="30"/>
  <c r="E25" i="30"/>
  <c r="B48" i="29" l="1"/>
  <c r="E25" i="29" l="1"/>
  <c r="E24" i="29"/>
  <c r="B44" i="29" l="1"/>
  <c r="E22" i="30"/>
  <c r="F20" i="30"/>
  <c r="E23" i="30" l="1"/>
  <c r="B50" i="30" s="1"/>
  <c r="E22" i="29"/>
  <c r="E23" i="29"/>
  <c r="C25" i="32" l="1"/>
  <c r="C26" i="32" s="1"/>
  <c r="E27" i="29"/>
  <c r="B49" i="29" s="1"/>
  <c r="B50" i="29" s="1"/>
  <c r="B45" i="30" s="1"/>
  <c r="B51" i="30" s="1"/>
  <c r="B45" i="31" s="1"/>
  <c r="B51" i="31" s="1"/>
  <c r="E31" i="28"/>
  <c r="E29" i="28"/>
  <c r="E28" i="28"/>
  <c r="E25" i="28" l="1"/>
  <c r="F20" i="28" l="1"/>
  <c r="E23" i="28" s="1"/>
  <c r="E22" i="28" l="1"/>
  <c r="B52" i="28" s="1"/>
  <c r="B53" i="28" l="1"/>
</calcChain>
</file>

<file path=xl/sharedStrings.xml><?xml version="1.0" encoding="utf-8"?>
<sst xmlns="http://schemas.openxmlformats.org/spreadsheetml/2006/main" count="285" uniqueCount="110">
  <si>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</si>
  <si>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</si>
  <si>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</si>
  <si>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</si>
  <si>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</si>
  <si>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</si>
  <si>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</si>
  <si>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</si>
  <si>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</si>
  <si>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</si>
  <si>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</si>
  <si>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</si>
  <si>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</si>
  <si>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</si>
  <si>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</si>
  <si>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</si>
  <si>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</si>
  <si>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</si>
  <si>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</si>
  <si>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</si>
  <si>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</si>
  <si>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</si>
  <si>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</si>
  <si>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</si>
  <si>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</si>
  <si>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</si>
  <si>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</si>
  <si>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</si>
  <si>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</si>
  <si>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</si>
  <si>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Расходы по содержанию и тек. ремонту</t>
  </si>
  <si>
    <t>в т.ч. Оплачено рем.и содерж.</t>
  </si>
  <si>
    <t xml:space="preserve">Общехозяйственные расходы </t>
  </si>
  <si>
    <t>Остаток на начало квартала</t>
  </si>
  <si>
    <t>1 квартал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</si>
  <si>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</si>
  <si>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</si>
  <si>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</si>
  <si>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г. Россошь, ул. Белинского, д.24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</si>
  <si>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 от 14.11.2023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</si>
  <si>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  от   01.03.2024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</si>
  <si>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Белинского</t>
    </r>
  </si>
  <si>
    <t xml:space="preserve">определена приложением № 2 к договору </t>
  </si>
  <si>
    <t>Заказчик - Собственники МКД, в лице председателя совета МКД Щербак О.Н.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</si>
  <si>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Щербак Ольги Николаевны</t>
    </r>
  </si>
  <si>
    <t>не жилые помещения Примадент</t>
  </si>
  <si>
    <t>Общая площадь не жилых помещ.-492,5</t>
  </si>
  <si>
    <t>Общая площадь квартир - 1953,9</t>
  </si>
  <si>
    <t>Предъявлено населению 118875,36</t>
  </si>
  <si>
    <t>за 1 квартал 2025 года</t>
  </si>
  <si>
    <t>31.03.2025 г.</t>
  </si>
  <si>
    <t>Текущий ремонт ЩЭ (смета)</t>
  </si>
  <si>
    <t>Установка сеток на продухи (смета)</t>
  </si>
  <si>
    <t>Замена стояков  ГВС (кв. 21)</t>
  </si>
  <si>
    <t>Замена стояка отопления (кв.7)</t>
  </si>
  <si>
    <t>январь</t>
  </si>
  <si>
    <t>февраль</t>
  </si>
  <si>
    <t>март</t>
  </si>
  <si>
    <t>ч/ч</t>
  </si>
  <si>
    <t>Замена КНС во 2-м подвале (смета)</t>
  </si>
  <si>
    <t xml:space="preserve">           2. Всего за период с "01" 01 2025 г. по "31" 03 2025 г. выполнено работ (оказано услуг) на общую сумму двести сорок тысяч семьсот двадцать один рубль 09 копеек.</t>
  </si>
  <si>
    <t>за 2 квартал 2025 года</t>
  </si>
  <si>
    <t>2 квартал</t>
  </si>
  <si>
    <t>3 квартал</t>
  </si>
  <si>
    <t>май</t>
  </si>
  <si>
    <t>услуги манипулятора, демонтаж оторвавшейся доски на кровле</t>
  </si>
  <si>
    <t xml:space="preserve">           2. Всего за период с "01" 04 2025 г. по "30" 09 2025 г. выполнено работ (оказано услуг) на общую сумму сто сорок девять тысяч сто шестьдесят три рубля 15 копеек.</t>
  </si>
  <si>
    <t>Оплачено доп.соглаш. очистка чердака от помета+ примадент</t>
  </si>
  <si>
    <t>Ремонт ям на проезжей части двора асфальтовым срезом</t>
  </si>
  <si>
    <t>Уборка мусора на чердаке (смета)</t>
  </si>
  <si>
    <t>июль</t>
  </si>
  <si>
    <t>август</t>
  </si>
  <si>
    <t>ч/час</t>
  </si>
  <si>
    <t xml:space="preserve">           2. Всего за период с "01" 07 2025 г. по "30" 09 2025 г. выполнено работ (оказано услуг) на общую сумму двести одна тысяча девятьсот девяносто девять рублей 03 копейки</t>
  </si>
  <si>
    <t>доп.финансирование начилено 20542,5</t>
  </si>
  <si>
    <t>Предъявлено населению 157855,68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</si>
  <si>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</si>
  <si>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</si>
  <si>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</si>
  <si>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</si>
  <si>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Белинскоого, д. 24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</si>
  <si>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</si>
  <si>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</si>
  <si>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</si>
  <si>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за нежилые помещения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</si>
  <si>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</si>
  <si>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</si>
  <si>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</si>
  <si>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</si>
  <si>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работы по договору, всего</t>
  </si>
  <si>
    <t>в том числе:</t>
  </si>
  <si>
    <t>Итого расходов</t>
  </si>
  <si>
    <t>Остаток средств на 01.01.2025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</si>
  <si>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</si>
  <si>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</si>
  <si>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</si>
  <si>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</si>
  <si>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</si>
  <si>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 xml:space="preserve">Начислено всего </t>
  </si>
  <si>
    <t>НА ЛИЦЕВОМ СЧЕТЕ  ЗА  период  с 01.01.2025 г. по 31.12.2025 г.</t>
  </si>
  <si>
    <t>опиловка деревьев,  погрузка веток</t>
  </si>
  <si>
    <t>декабрь</t>
  </si>
  <si>
    <t xml:space="preserve">           2. Всего за период с "01" 10 2025 г. по "31" 12  2025 г. выполнено работ (оказано услуг) на общую сумму сто сорок девять тысяч девятьсот сорок рублей 22 копейки</t>
  </si>
  <si>
    <t>доп.финансирование начислено 6847,5</t>
  </si>
  <si>
    <t>Непредвиденные работы 32 ч/ч</t>
  </si>
  <si>
    <t>Задолженность населения по оплате на 01.01.2026 г.</t>
  </si>
  <si>
    <t>Оплаченопо доп.финансированию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</si>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</sst>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" fillId="0" borderId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43" fontId="4" fillId="0" borderId="0" xfId="0" applyNumberFormat="1" applyFont="1"/>
    <xf numFmtId="0" fontId="12" fillId="0" borderId="0" xfId="0" applyFont="1"/>
    <xf numFmtId="0" fontId="4" fillId="0" borderId="0" xfId="0" applyFont="1" applyAlignme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wrapText="1"/>
    </xf>
    <xf numFmtId="0" fontId="8" fillId="0" borderId="0" xfId="0" applyFont="1" applyAlignment="1">
      <alignment wrapText="1"/>
    </xf>
    <xf numFmtId="164" fontId="8" fillId="0" borderId="0" xfId="1" applyNumberFormat="1" applyFont="1" applyAlignment="1">
      <alignment wrapText="1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3" fillId="0" borderId="4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7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15" fillId="0" borderId="4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3" fillId="0" borderId="0" xfId="0" applyFont="1" applyAlignment="1"/>
    <xf numFmtId="43" fontId="0" fillId="0" borderId="0" xfId="0" applyNumberFormat="1"/>
    <xf numFmtId="49" fontId="3" fillId="0" borderId="1" xfId="0" applyNumberFormat="1" applyFont="1" applyBorder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4" fontId="4" fillId="0" borderId="0" xfId="1" applyNumberFormat="1" applyFont="1" applyBorder="1"/>
    <xf numFmtId="4" fontId="3" fillId="0" borderId="0" xfId="0" applyNumberFormat="1" applyFont="1"/>
    <xf numFmtId="0" fontId="3" fillId="0" borderId="0" xfId="0" applyFont="1" applyBorder="1"/>
    <xf numFmtId="164" fontId="4" fillId="0" borderId="1" xfId="1" applyNumberFormat="1" applyFont="1" applyBorder="1" applyAlignment="1">
      <alignment horizontal="right"/>
    </xf>
    <xf numFmtId="0" fontId="4" fillId="0" borderId="5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166" fontId="8" fillId="0" borderId="7" xfId="1" applyNumberFormat="1" applyFont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right"/>
    </xf>
    <xf numFmtId="43" fontId="4" fillId="0" borderId="7" xfId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4" fillId="0" borderId="0" xfId="0" applyFont="1" applyBorder="1" applyAlignment="1">
      <alignment vertical="center" wrapText="1"/>
    </xf>
    <xf numFmtId="43" fontId="0" fillId="0" borderId="0" xfId="0" applyNumberFormat="1" applyBorder="1"/>
    <xf numFmtId="4" fontId="16" fillId="0" borderId="0" xfId="0" applyNumberFormat="1" applyFont="1" applyBorder="1"/>
    <xf numFmtId="4" fontId="3" fillId="0" borderId="0" xfId="0" applyNumberFormat="1" applyFont="1" applyBorder="1"/>
    <xf numFmtId="4" fontId="0" fillId="0" borderId="0" xfId="0" applyNumberFormat="1" applyBorder="1"/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view="pageBreakPreview" topLeftCell="A37" zoomScaleSheetLayoutView="100" workbookViewId="0">
      <selection activeCell="A25" sqref="A25:E27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28515625" style="2" customWidth="1"/>
    <col min="6" max="6" width="13.42578125" style="2" bestFit="1" customWidth="1"/>
    <col min="7" max="7" width="12.140625" style="2" bestFit="1" customWidth="1"/>
    <col min="8" max="9" width="9.140625" style="2"/>
    <col min="10" max="10" width="16.28515625" style="2" customWidth="1"/>
    <col min="11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1.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49</v>
      </c>
      <c r="B3" s="91"/>
      <c r="C3" s="91"/>
      <c r="D3" s="91"/>
      <c r="E3" s="91"/>
    </row>
    <row r="4" spans="1:5" s="1" customFormat="1" ht="15.75" customHeight="1" x14ac:dyDescent="0.25">
      <c r="A4" s="5" t="s">
        <v>13</v>
      </c>
      <c r="B4" s="20"/>
      <c r="C4" s="20"/>
      <c r="D4" s="26"/>
      <c r="E4" s="28" t="s">
        <v>50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92" t="s">
        <v>0</v>
      </c>
      <c r="B6" s="92"/>
      <c r="C6" s="92"/>
      <c r="D6" s="92"/>
      <c r="E6" s="92"/>
    </row>
    <row r="7" spans="1:5" x14ac:dyDescent="0.25">
      <c r="A7" s="93" t="s">
        <v>38</v>
      </c>
      <c r="B7" s="93"/>
      <c r="C7" s="93"/>
      <c r="D7" s="93"/>
      <c r="E7" s="93"/>
    </row>
    <row r="8" spans="1:5" x14ac:dyDescent="0.25">
      <c r="A8" s="86" t="s">
        <v>1</v>
      </c>
      <c r="B8" s="86"/>
      <c r="C8" s="86"/>
      <c r="D8" s="86"/>
      <c r="E8" s="86"/>
    </row>
    <row r="9" spans="1:5" ht="12.75" customHeight="1" x14ac:dyDescent="0.25">
      <c r="A9" s="94" t="s">
        <v>44</v>
      </c>
      <c r="B9" s="94"/>
      <c r="C9" s="94"/>
      <c r="D9" s="94"/>
      <c r="E9" s="94"/>
    </row>
    <row r="10" spans="1:5" ht="22.5" customHeight="1" x14ac:dyDescent="0.25">
      <c r="A10" s="95" t="s">
        <v>14</v>
      </c>
      <c r="B10" s="96"/>
      <c r="C10" s="96"/>
      <c r="D10" s="96"/>
      <c r="E10" s="96"/>
    </row>
    <row r="11" spans="1:5" ht="29.25" customHeight="1" x14ac:dyDescent="0.25">
      <c r="A11" s="92" t="s">
        <v>39</v>
      </c>
      <c r="B11" s="92"/>
      <c r="C11" s="92"/>
      <c r="D11" s="92"/>
      <c r="E11" s="92"/>
    </row>
    <row r="12" spans="1:5" ht="14.25" customHeight="1" x14ac:dyDescent="0.25">
      <c r="A12" s="86" t="s">
        <v>15</v>
      </c>
      <c r="B12" s="87"/>
      <c r="C12" s="87"/>
      <c r="D12" s="87"/>
      <c r="E12" s="87"/>
    </row>
    <row r="13" spans="1:5" ht="19.5" customHeight="1" x14ac:dyDescent="0.25">
      <c r="A13" s="92" t="s">
        <v>22</v>
      </c>
      <c r="B13" s="92"/>
      <c r="C13" s="92"/>
      <c r="D13" s="92"/>
      <c r="E13" s="92"/>
    </row>
    <row r="14" spans="1:5" ht="12.75" customHeight="1" x14ac:dyDescent="0.25">
      <c r="A14" s="86" t="s">
        <v>2</v>
      </c>
      <c r="B14" s="87"/>
      <c r="C14" s="87"/>
      <c r="D14" s="87"/>
      <c r="E14" s="87"/>
    </row>
    <row r="15" spans="1:5" ht="18.75" customHeight="1" x14ac:dyDescent="0.25">
      <c r="A15" s="92" t="s">
        <v>36</v>
      </c>
      <c r="B15" s="92"/>
      <c r="C15" s="92"/>
      <c r="D15" s="92"/>
      <c r="E15" s="92"/>
    </row>
    <row r="16" spans="1:5" ht="14.25" customHeight="1" x14ac:dyDescent="0.25">
      <c r="A16" s="86" t="s">
        <v>16</v>
      </c>
      <c r="B16" s="87"/>
      <c r="C16" s="87"/>
      <c r="D16" s="87"/>
      <c r="E16" s="87"/>
    </row>
    <row r="17" spans="1:10" ht="29.25" customHeight="1" x14ac:dyDescent="0.25">
      <c r="A17" s="92" t="s">
        <v>17</v>
      </c>
      <c r="B17" s="92"/>
      <c r="C17" s="92"/>
      <c r="D17" s="92"/>
      <c r="E17" s="92"/>
    </row>
    <row r="18" spans="1:10" ht="64.5" customHeight="1" x14ac:dyDescent="0.25">
      <c r="A18" s="92" t="s">
        <v>40</v>
      </c>
      <c r="B18" s="92"/>
      <c r="C18" s="92"/>
      <c r="D18" s="92"/>
      <c r="E18" s="92"/>
    </row>
    <row r="19" spans="1:10" ht="30" customHeight="1" x14ac:dyDescent="0.25">
      <c r="A19" s="98" t="s">
        <v>41</v>
      </c>
      <c r="B19" s="98"/>
      <c r="C19" s="98"/>
      <c r="D19" s="98"/>
      <c r="E19" s="98"/>
    </row>
    <row r="20" spans="1:10" x14ac:dyDescent="0.25">
      <c r="A20" s="98"/>
      <c r="B20" s="98"/>
      <c r="C20" s="98"/>
      <c r="D20" s="98"/>
      <c r="E20" s="98"/>
      <c r="F20" s="2">
        <f>1953.9+492.5</f>
        <v>2446.4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35</v>
      </c>
      <c r="B22" s="9" t="s">
        <v>42</v>
      </c>
      <c r="C22" s="3" t="s">
        <v>4</v>
      </c>
      <c r="D22" s="3">
        <v>15.82</v>
      </c>
      <c r="E22" s="8">
        <f>D22*F20*G20</f>
        <v>116106.144</v>
      </c>
      <c r="J22" s="16"/>
    </row>
    <row r="23" spans="1:10" x14ac:dyDescent="0.25">
      <c r="A23" s="7" t="s">
        <v>32</v>
      </c>
      <c r="B23" s="9" t="s">
        <v>23</v>
      </c>
      <c r="C23" s="3" t="s">
        <v>4</v>
      </c>
      <c r="D23" s="3">
        <v>3.36</v>
      </c>
      <c r="E23" s="8">
        <f>D23*F20*G20</f>
        <v>24659.712</v>
      </c>
      <c r="J23" s="16"/>
    </row>
    <row r="24" spans="1:10" x14ac:dyDescent="0.25">
      <c r="A24" s="7" t="s">
        <v>25</v>
      </c>
      <c r="B24" s="9" t="s">
        <v>34</v>
      </c>
      <c r="C24" s="3" t="s">
        <v>26</v>
      </c>
      <c r="D24" s="3"/>
      <c r="E24" s="8">
        <v>10257.18</v>
      </c>
      <c r="J24" s="16"/>
    </row>
    <row r="25" spans="1:10" x14ac:dyDescent="0.25">
      <c r="A25" s="27" t="s">
        <v>51</v>
      </c>
      <c r="B25" s="9" t="s">
        <v>55</v>
      </c>
      <c r="C25" s="3" t="s">
        <v>26</v>
      </c>
      <c r="D25" s="25"/>
      <c r="E25" s="8">
        <f>32*286.24</f>
        <v>9159.68</v>
      </c>
      <c r="J25" s="16"/>
    </row>
    <row r="26" spans="1:10" x14ac:dyDescent="0.25">
      <c r="A26" s="7" t="s">
        <v>59</v>
      </c>
      <c r="B26" s="9" t="s">
        <v>55</v>
      </c>
      <c r="C26" s="3" t="s">
        <v>26</v>
      </c>
      <c r="D26" s="3"/>
      <c r="E26" s="8">
        <v>64443.31</v>
      </c>
      <c r="J26" s="16"/>
    </row>
    <row r="27" spans="1:10" x14ac:dyDescent="0.25">
      <c r="A27" s="7" t="s">
        <v>52</v>
      </c>
      <c r="B27" s="9" t="s">
        <v>56</v>
      </c>
      <c r="C27" s="3" t="s">
        <v>26</v>
      </c>
      <c r="D27" s="3"/>
      <c r="E27" s="8">
        <v>8084.82</v>
      </c>
      <c r="J27" s="16"/>
    </row>
    <row r="28" spans="1:10" x14ac:dyDescent="0.25">
      <c r="A28" s="7" t="s">
        <v>53</v>
      </c>
      <c r="B28" s="9" t="s">
        <v>56</v>
      </c>
      <c r="C28" s="3" t="s">
        <v>58</v>
      </c>
      <c r="D28" s="3">
        <v>16</v>
      </c>
      <c r="E28" s="8">
        <f>D28*333.76</f>
        <v>5340.16</v>
      </c>
      <c r="J28" s="16"/>
    </row>
    <row r="29" spans="1:10" x14ac:dyDescent="0.25">
      <c r="A29" s="7" t="s">
        <v>54</v>
      </c>
      <c r="B29" s="9" t="s">
        <v>57</v>
      </c>
      <c r="C29" s="3" t="s">
        <v>58</v>
      </c>
      <c r="D29" s="3">
        <v>8</v>
      </c>
      <c r="E29" s="8">
        <f>D29*333.76</f>
        <v>2670.08</v>
      </c>
      <c r="J29" s="16"/>
    </row>
    <row r="30" spans="1:10" x14ac:dyDescent="0.25">
      <c r="A30" s="7"/>
      <c r="B30" s="9"/>
      <c r="C30" s="3"/>
      <c r="D30" s="3"/>
      <c r="E30" s="8"/>
      <c r="J30" s="16"/>
    </row>
    <row r="31" spans="1:10" s="14" customFormat="1" ht="14.25" x14ac:dyDescent="0.2">
      <c r="A31" s="10" t="s">
        <v>24</v>
      </c>
      <c r="B31" s="11"/>
      <c r="C31" s="12"/>
      <c r="D31" s="12"/>
      <c r="E31" s="13">
        <f>SUM(E22:E30)</f>
        <v>240721.08599999998</v>
      </c>
      <c r="F31" s="15"/>
      <c r="J31" s="15"/>
    </row>
    <row r="32" spans="1:10" ht="31.5" customHeight="1" x14ac:dyDescent="0.25">
      <c r="A32" s="99" t="s">
        <v>60</v>
      </c>
      <c r="B32" s="99"/>
      <c r="C32" s="99"/>
      <c r="D32" s="99"/>
      <c r="E32" s="99"/>
    </row>
    <row r="33" spans="1:10" ht="31.5" customHeight="1" x14ac:dyDescent="0.25">
      <c r="A33" s="92" t="s">
        <v>21</v>
      </c>
      <c r="B33" s="92"/>
      <c r="C33" s="92"/>
      <c r="D33" s="92"/>
      <c r="E33" s="92"/>
    </row>
    <row r="34" spans="1:10" x14ac:dyDescent="0.25">
      <c r="A34" s="92" t="s">
        <v>20</v>
      </c>
      <c r="B34" s="92"/>
      <c r="C34" s="92"/>
      <c r="D34" s="92"/>
      <c r="E34" s="92"/>
      <c r="F34" s="14"/>
      <c r="G34" s="14"/>
      <c r="H34" s="14"/>
      <c r="I34" s="14"/>
      <c r="J34" s="15"/>
    </row>
    <row r="35" spans="1:10" ht="32.25" customHeight="1" x14ac:dyDescent="0.25">
      <c r="A35" s="92" t="s">
        <v>27</v>
      </c>
      <c r="B35" s="92"/>
      <c r="C35" s="92"/>
      <c r="D35" s="92"/>
      <c r="E35" s="92"/>
    </row>
    <row r="36" spans="1:10" x14ac:dyDescent="0.25">
      <c r="A36" s="92" t="s">
        <v>18</v>
      </c>
      <c r="B36" s="92"/>
      <c r="C36" s="92"/>
      <c r="D36" s="92"/>
      <c r="E36" s="92"/>
    </row>
    <row r="37" spans="1:10" x14ac:dyDescent="0.25">
      <c r="A37" s="97" t="s">
        <v>5</v>
      </c>
      <c r="B37" s="97"/>
      <c r="C37" s="97"/>
      <c r="D37" s="97"/>
      <c r="E37" s="97"/>
    </row>
    <row r="38" spans="1:10" x14ac:dyDescent="0.25">
      <c r="A38" s="92" t="s">
        <v>18</v>
      </c>
      <c r="B38" s="92"/>
      <c r="C38" s="92"/>
      <c r="D38" s="92"/>
      <c r="E38" s="92"/>
    </row>
    <row r="39" spans="1:10" x14ac:dyDescent="0.25">
      <c r="A39" s="100" t="s">
        <v>37</v>
      </c>
      <c r="B39" s="100"/>
      <c r="C39" s="100"/>
      <c r="D39" s="100"/>
      <c r="E39" s="100"/>
    </row>
    <row r="40" spans="1:10" x14ac:dyDescent="0.25">
      <c r="B40" s="101" t="s">
        <v>19</v>
      </c>
      <c r="C40" s="101"/>
      <c r="D40" s="101"/>
      <c r="E40" s="6" t="s">
        <v>6</v>
      </c>
    </row>
    <row r="41" spans="1:10" x14ac:dyDescent="0.25">
      <c r="A41" s="30"/>
      <c r="B41" s="30"/>
      <c r="C41" s="30"/>
      <c r="D41" s="30"/>
      <c r="E41" s="30"/>
    </row>
    <row r="42" spans="1:10" x14ac:dyDescent="0.25">
      <c r="A42" s="100" t="s">
        <v>43</v>
      </c>
      <c r="B42" s="100"/>
      <c r="C42" s="100"/>
      <c r="D42" s="100"/>
      <c r="E42" s="100"/>
    </row>
    <row r="43" spans="1:10" x14ac:dyDescent="0.25">
      <c r="B43" s="101" t="s">
        <v>19</v>
      </c>
      <c r="C43" s="101"/>
      <c r="D43" s="101"/>
      <c r="E43" s="6" t="s">
        <v>6</v>
      </c>
    </row>
    <row r="45" spans="1:10" x14ac:dyDescent="0.25">
      <c r="A45" s="17" t="s">
        <v>47</v>
      </c>
    </row>
    <row r="46" spans="1:10" x14ac:dyDescent="0.25">
      <c r="A46" s="17" t="s">
        <v>46</v>
      </c>
    </row>
    <row r="47" spans="1:10" x14ac:dyDescent="0.25">
      <c r="A47" s="14" t="s">
        <v>28</v>
      </c>
      <c r="B47" s="21"/>
    </row>
    <row r="48" spans="1:10" x14ac:dyDescent="0.25">
      <c r="A48" s="2" t="s">
        <v>33</v>
      </c>
      <c r="B48" s="24">
        <v>-275371.51</v>
      </c>
    </row>
    <row r="49" spans="1:7" x14ac:dyDescent="0.25">
      <c r="A49" s="18" t="s">
        <v>48</v>
      </c>
      <c r="B49" s="22"/>
    </row>
    <row r="50" spans="1:7" x14ac:dyDescent="0.25">
      <c r="A50" s="2" t="s">
        <v>31</v>
      </c>
      <c r="B50" s="22">
        <v>101063.44</v>
      </c>
    </row>
    <row r="51" spans="1:7" x14ac:dyDescent="0.25">
      <c r="A51" s="2" t="s">
        <v>45</v>
      </c>
      <c r="B51" s="22">
        <v>29963.7</v>
      </c>
      <c r="G51" s="16"/>
    </row>
    <row r="52" spans="1:7" ht="30" x14ac:dyDescent="0.25">
      <c r="A52" s="29" t="s">
        <v>30</v>
      </c>
      <c r="B52" s="22">
        <f>E31</f>
        <v>240721.08599999998</v>
      </c>
    </row>
    <row r="53" spans="1:7" ht="18.75" customHeight="1" x14ac:dyDescent="0.25">
      <c r="A53" s="23" t="s">
        <v>29</v>
      </c>
      <c r="B53" s="24">
        <f>B48+B50+B51-B52</f>
        <v>-385065.45600000001</v>
      </c>
    </row>
    <row r="55" spans="1:7" x14ac:dyDescent="0.25">
      <c r="B55" s="2">
        <v>-275371.51</v>
      </c>
    </row>
  </sheetData>
  <mergeCells count="29">
    <mergeCell ref="A38:E38"/>
    <mergeCell ref="A39:E39"/>
    <mergeCell ref="B40:D40"/>
    <mergeCell ref="A42:E42"/>
    <mergeCell ref="B43:D4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topLeftCell="A33" zoomScaleSheetLayoutView="100" workbookViewId="0">
      <selection activeCell="F20" sqref="F20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28515625" style="2" customWidth="1"/>
    <col min="6" max="6" width="13.42578125" style="2" bestFit="1" customWidth="1"/>
    <col min="7" max="7" width="12.140625" style="2" bestFit="1" customWidth="1"/>
    <col min="8" max="9" width="9.140625" style="2"/>
    <col min="10" max="10" width="16.28515625" style="2" customWidth="1"/>
    <col min="11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1.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61</v>
      </c>
      <c r="B3" s="91"/>
      <c r="C3" s="91"/>
      <c r="D3" s="91"/>
      <c r="E3" s="91"/>
    </row>
    <row r="4" spans="1:5" s="1" customFormat="1" ht="15.75" customHeight="1" x14ac:dyDescent="0.25">
      <c r="A4" s="5" t="s">
        <v>13</v>
      </c>
      <c r="B4" s="20"/>
      <c r="C4" s="20"/>
      <c r="D4" s="26"/>
      <c r="E4" s="35">
        <v>45838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92" t="s">
        <v>0</v>
      </c>
      <c r="B6" s="92"/>
      <c r="C6" s="92"/>
      <c r="D6" s="92"/>
      <c r="E6" s="92"/>
    </row>
    <row r="7" spans="1:5" x14ac:dyDescent="0.25">
      <c r="A7" s="93" t="s">
        <v>38</v>
      </c>
      <c r="B7" s="93"/>
      <c r="C7" s="93"/>
      <c r="D7" s="93"/>
      <c r="E7" s="93"/>
    </row>
    <row r="8" spans="1:5" x14ac:dyDescent="0.25">
      <c r="A8" s="86" t="s">
        <v>1</v>
      </c>
      <c r="B8" s="86"/>
      <c r="C8" s="86"/>
      <c r="D8" s="86"/>
      <c r="E8" s="86"/>
    </row>
    <row r="9" spans="1:5" ht="12.75" customHeight="1" x14ac:dyDescent="0.25">
      <c r="A9" s="94" t="s">
        <v>44</v>
      </c>
      <c r="B9" s="94"/>
      <c r="C9" s="94"/>
      <c r="D9" s="94"/>
      <c r="E9" s="94"/>
    </row>
    <row r="10" spans="1:5" ht="22.5" customHeight="1" x14ac:dyDescent="0.25">
      <c r="A10" s="95" t="s">
        <v>14</v>
      </c>
      <c r="B10" s="96"/>
      <c r="C10" s="96"/>
      <c r="D10" s="96"/>
      <c r="E10" s="96"/>
    </row>
    <row r="11" spans="1:5" ht="29.25" customHeight="1" x14ac:dyDescent="0.25">
      <c r="A11" s="92" t="s">
        <v>39</v>
      </c>
      <c r="B11" s="92"/>
      <c r="C11" s="92"/>
      <c r="D11" s="92"/>
      <c r="E11" s="92"/>
    </row>
    <row r="12" spans="1:5" ht="14.25" customHeight="1" x14ac:dyDescent="0.25">
      <c r="A12" s="86" t="s">
        <v>15</v>
      </c>
      <c r="B12" s="87"/>
      <c r="C12" s="87"/>
      <c r="D12" s="87"/>
      <c r="E12" s="87"/>
    </row>
    <row r="13" spans="1:5" ht="19.5" customHeight="1" x14ac:dyDescent="0.25">
      <c r="A13" s="92" t="s">
        <v>22</v>
      </c>
      <c r="B13" s="92"/>
      <c r="C13" s="92"/>
      <c r="D13" s="92"/>
      <c r="E13" s="92"/>
    </row>
    <row r="14" spans="1:5" ht="12.75" customHeight="1" x14ac:dyDescent="0.25">
      <c r="A14" s="86" t="s">
        <v>2</v>
      </c>
      <c r="B14" s="87"/>
      <c r="C14" s="87"/>
      <c r="D14" s="87"/>
      <c r="E14" s="87"/>
    </row>
    <row r="15" spans="1:5" ht="18.75" customHeight="1" x14ac:dyDescent="0.25">
      <c r="A15" s="92" t="s">
        <v>36</v>
      </c>
      <c r="B15" s="92"/>
      <c r="C15" s="92"/>
      <c r="D15" s="92"/>
      <c r="E15" s="92"/>
    </row>
    <row r="16" spans="1:5" ht="14.25" customHeight="1" x14ac:dyDescent="0.25">
      <c r="A16" s="86" t="s">
        <v>16</v>
      </c>
      <c r="B16" s="87"/>
      <c r="C16" s="87"/>
      <c r="D16" s="87"/>
      <c r="E16" s="87"/>
    </row>
    <row r="17" spans="1:10" ht="29.25" customHeight="1" x14ac:dyDescent="0.25">
      <c r="A17" s="92" t="s">
        <v>17</v>
      </c>
      <c r="B17" s="92"/>
      <c r="C17" s="92"/>
      <c r="D17" s="92"/>
      <c r="E17" s="92"/>
    </row>
    <row r="18" spans="1:10" ht="64.5" customHeight="1" x14ac:dyDescent="0.25">
      <c r="A18" s="92" t="s">
        <v>40</v>
      </c>
      <c r="B18" s="92"/>
      <c r="C18" s="92"/>
      <c r="D18" s="92"/>
      <c r="E18" s="92"/>
    </row>
    <row r="19" spans="1:10" ht="30" customHeight="1" x14ac:dyDescent="0.25">
      <c r="A19" s="98" t="s">
        <v>41</v>
      </c>
      <c r="B19" s="98"/>
      <c r="C19" s="98"/>
      <c r="D19" s="98"/>
      <c r="E19" s="98"/>
    </row>
    <row r="20" spans="1:10" x14ac:dyDescent="0.25">
      <c r="A20" s="98"/>
      <c r="B20" s="98"/>
      <c r="C20" s="98"/>
      <c r="D20" s="98"/>
      <c r="E20" s="98"/>
      <c r="F20" s="2">
        <f>1953.9+492.5</f>
        <v>2446.4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35</v>
      </c>
      <c r="B22" s="9" t="s">
        <v>42</v>
      </c>
      <c r="C22" s="3" t="s">
        <v>4</v>
      </c>
      <c r="D22" s="3">
        <v>14.89</v>
      </c>
      <c r="E22" s="8">
        <f>D22*F20*G20+6825.46</f>
        <v>116106.148</v>
      </c>
      <c r="J22" s="16"/>
    </row>
    <row r="23" spans="1:10" x14ac:dyDescent="0.25">
      <c r="A23" s="7" t="s">
        <v>32</v>
      </c>
      <c r="B23" s="9" t="s">
        <v>23</v>
      </c>
      <c r="C23" s="3" t="s">
        <v>4</v>
      </c>
      <c r="D23" s="3">
        <v>3.36</v>
      </c>
      <c r="E23" s="8">
        <f>D23*F20*G20</f>
        <v>24659.712</v>
      </c>
      <c r="J23" s="16"/>
    </row>
    <row r="24" spans="1:10" x14ac:dyDescent="0.25">
      <c r="A24" s="7" t="s">
        <v>25</v>
      </c>
      <c r="B24" s="9" t="s">
        <v>62</v>
      </c>
      <c r="C24" s="3" t="s">
        <v>26</v>
      </c>
      <c r="D24" s="3"/>
      <c r="E24" s="8">
        <f>2548.75+2181.02</f>
        <v>4729.7700000000004</v>
      </c>
      <c r="J24" s="16"/>
    </row>
    <row r="25" spans="1:10" ht="31.5" x14ac:dyDescent="0.25">
      <c r="A25" s="40" t="s">
        <v>65</v>
      </c>
      <c r="B25" s="9" t="s">
        <v>64</v>
      </c>
      <c r="C25" s="9" t="s">
        <v>26</v>
      </c>
      <c r="D25" s="25"/>
      <c r="E25" s="8">
        <f>3000+2*333.76</f>
        <v>3667.52</v>
      </c>
      <c r="J25" s="16"/>
    </row>
    <row r="26" spans="1:10" x14ac:dyDescent="0.25">
      <c r="A26" s="7"/>
      <c r="B26" s="9"/>
      <c r="C26" s="3"/>
      <c r="D26" s="3"/>
      <c r="E26" s="8"/>
      <c r="J26" s="16"/>
    </row>
    <row r="27" spans="1:10" s="14" customFormat="1" ht="14.25" x14ac:dyDescent="0.2">
      <c r="A27" s="10" t="s">
        <v>24</v>
      </c>
      <c r="B27" s="11"/>
      <c r="C27" s="12"/>
      <c r="D27" s="12"/>
      <c r="E27" s="13">
        <f>SUM(E22:E26)</f>
        <v>149163.14999999997</v>
      </c>
      <c r="F27" s="15"/>
      <c r="J27" s="15"/>
    </row>
    <row r="28" spans="1:10" ht="31.5" customHeight="1" x14ac:dyDescent="0.25">
      <c r="A28" s="99" t="s">
        <v>66</v>
      </c>
      <c r="B28" s="99"/>
      <c r="C28" s="99"/>
      <c r="D28" s="99"/>
      <c r="E28" s="99"/>
    </row>
    <row r="29" spans="1:10" ht="31.5" customHeight="1" x14ac:dyDescent="0.25">
      <c r="A29" s="92" t="s">
        <v>21</v>
      </c>
      <c r="B29" s="92"/>
      <c r="C29" s="92"/>
      <c r="D29" s="92"/>
      <c r="E29" s="92"/>
    </row>
    <row r="30" spans="1:10" x14ac:dyDescent="0.25">
      <c r="A30" s="92" t="s">
        <v>20</v>
      </c>
      <c r="B30" s="92"/>
      <c r="C30" s="92"/>
      <c r="D30" s="92"/>
      <c r="E30" s="92"/>
      <c r="F30" s="14"/>
      <c r="G30" s="14"/>
      <c r="H30" s="14"/>
      <c r="I30" s="14"/>
      <c r="J30" s="15"/>
    </row>
    <row r="31" spans="1:10" ht="32.25" customHeight="1" x14ac:dyDescent="0.25">
      <c r="A31" s="92" t="s">
        <v>27</v>
      </c>
      <c r="B31" s="92"/>
      <c r="C31" s="92"/>
      <c r="D31" s="92"/>
      <c r="E31" s="92"/>
    </row>
    <row r="32" spans="1:10" x14ac:dyDescent="0.25">
      <c r="A32" s="92" t="s">
        <v>18</v>
      </c>
      <c r="B32" s="92"/>
      <c r="C32" s="92"/>
      <c r="D32" s="92"/>
      <c r="E32" s="92"/>
    </row>
    <row r="33" spans="1:7" x14ac:dyDescent="0.25">
      <c r="A33" s="97" t="s">
        <v>5</v>
      </c>
      <c r="B33" s="97"/>
      <c r="C33" s="97"/>
      <c r="D33" s="97"/>
      <c r="E33" s="97"/>
    </row>
    <row r="34" spans="1:7" x14ac:dyDescent="0.25">
      <c r="A34" s="92" t="s">
        <v>18</v>
      </c>
      <c r="B34" s="92"/>
      <c r="C34" s="92"/>
      <c r="D34" s="92"/>
      <c r="E34" s="92"/>
    </row>
    <row r="35" spans="1:7" x14ac:dyDescent="0.25">
      <c r="A35" s="100" t="s">
        <v>37</v>
      </c>
      <c r="B35" s="100"/>
      <c r="C35" s="100"/>
      <c r="D35" s="100"/>
      <c r="E35" s="100"/>
    </row>
    <row r="36" spans="1:7" x14ac:dyDescent="0.25">
      <c r="B36" s="101" t="s">
        <v>19</v>
      </c>
      <c r="C36" s="101"/>
      <c r="D36" s="101"/>
      <c r="E36" s="6" t="s">
        <v>6</v>
      </c>
    </row>
    <row r="37" spans="1:7" x14ac:dyDescent="0.25">
      <c r="A37" s="32"/>
      <c r="B37" s="32"/>
      <c r="C37" s="32"/>
      <c r="D37" s="32"/>
      <c r="E37" s="32"/>
    </row>
    <row r="38" spans="1:7" x14ac:dyDescent="0.25">
      <c r="A38" s="100" t="s">
        <v>43</v>
      </c>
      <c r="B38" s="100"/>
      <c r="C38" s="100"/>
      <c r="D38" s="100"/>
      <c r="E38" s="100"/>
    </row>
    <row r="39" spans="1:7" x14ac:dyDescent="0.25">
      <c r="B39" s="101" t="s">
        <v>19</v>
      </c>
      <c r="C39" s="101"/>
      <c r="D39" s="101"/>
      <c r="E39" s="6" t="s">
        <v>6</v>
      </c>
    </row>
    <row r="41" spans="1:7" x14ac:dyDescent="0.25">
      <c r="A41" s="17" t="s">
        <v>47</v>
      </c>
    </row>
    <row r="42" spans="1:7" x14ac:dyDescent="0.25">
      <c r="A42" s="17" t="s">
        <v>46</v>
      </c>
    </row>
    <row r="43" spans="1:7" x14ac:dyDescent="0.25">
      <c r="A43" s="14" t="s">
        <v>28</v>
      </c>
      <c r="B43" s="21"/>
    </row>
    <row r="44" spans="1:7" x14ac:dyDescent="0.25">
      <c r="A44" s="2" t="s">
        <v>33</v>
      </c>
      <c r="B44" s="24">
        <f>'1кв'!B53</f>
        <v>-385065.45600000001</v>
      </c>
    </row>
    <row r="45" spans="1:7" x14ac:dyDescent="0.25">
      <c r="A45" s="18" t="s">
        <v>48</v>
      </c>
      <c r="B45" s="22"/>
    </row>
    <row r="46" spans="1:7" x14ac:dyDescent="0.25">
      <c r="A46" s="2" t="s">
        <v>31</v>
      </c>
      <c r="B46" s="22">
        <v>116126.19</v>
      </c>
    </row>
    <row r="47" spans="1:7" x14ac:dyDescent="0.25">
      <c r="A47" s="2" t="s">
        <v>45</v>
      </c>
      <c r="B47" s="22">
        <v>29963.7</v>
      </c>
      <c r="G47" s="16"/>
    </row>
    <row r="48" spans="1:7" ht="30" x14ac:dyDescent="0.25">
      <c r="A48" s="39" t="s">
        <v>67</v>
      </c>
      <c r="B48" s="22">
        <f>5751.9+10372.08</f>
        <v>16123.98</v>
      </c>
      <c r="G48" s="16"/>
    </row>
    <row r="49" spans="1:2" ht="30" x14ac:dyDescent="0.25">
      <c r="A49" s="34" t="s">
        <v>30</v>
      </c>
      <c r="B49" s="16">
        <f>E27</f>
        <v>149163.14999999997</v>
      </c>
    </row>
    <row r="50" spans="1:2" ht="18.75" customHeight="1" x14ac:dyDescent="0.25">
      <c r="A50" s="23" t="s">
        <v>29</v>
      </c>
      <c r="B50" s="24">
        <f>B44+B47+B48+B46-B49</f>
        <v>-372014.73599999998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topLeftCell="A31" zoomScaleSheetLayoutView="100" workbookViewId="0">
      <selection activeCell="F29" sqref="F29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28515625" style="2" customWidth="1"/>
    <col min="6" max="6" width="13.42578125" style="2" bestFit="1" customWidth="1"/>
    <col min="7" max="7" width="12.140625" style="2" bestFit="1" customWidth="1"/>
    <col min="8" max="9" width="9.140625" style="2"/>
    <col min="10" max="10" width="16.28515625" style="2" customWidth="1"/>
    <col min="11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1.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61</v>
      </c>
      <c r="B3" s="91"/>
      <c r="C3" s="91"/>
      <c r="D3" s="91"/>
      <c r="E3" s="91"/>
    </row>
    <row r="4" spans="1:5" s="1" customFormat="1" ht="15.75" customHeight="1" x14ac:dyDescent="0.25">
      <c r="A4" s="5" t="s">
        <v>13</v>
      </c>
      <c r="B4" s="20"/>
      <c r="C4" s="20"/>
      <c r="D4" s="26"/>
      <c r="E4" s="35">
        <v>45838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92" t="s">
        <v>0</v>
      </c>
      <c r="B6" s="92"/>
      <c r="C6" s="92"/>
      <c r="D6" s="92"/>
      <c r="E6" s="92"/>
    </row>
    <row r="7" spans="1:5" x14ac:dyDescent="0.25">
      <c r="A7" s="93" t="s">
        <v>38</v>
      </c>
      <c r="B7" s="93"/>
      <c r="C7" s="93"/>
      <c r="D7" s="93"/>
      <c r="E7" s="93"/>
    </row>
    <row r="8" spans="1:5" x14ac:dyDescent="0.25">
      <c r="A8" s="86" t="s">
        <v>1</v>
      </c>
      <c r="B8" s="86"/>
      <c r="C8" s="86"/>
      <c r="D8" s="86"/>
      <c r="E8" s="86"/>
    </row>
    <row r="9" spans="1:5" ht="12.75" customHeight="1" x14ac:dyDescent="0.25">
      <c r="A9" s="94" t="s">
        <v>44</v>
      </c>
      <c r="B9" s="94"/>
      <c r="C9" s="94"/>
      <c r="D9" s="94"/>
      <c r="E9" s="94"/>
    </row>
    <row r="10" spans="1:5" ht="22.5" customHeight="1" x14ac:dyDescent="0.25">
      <c r="A10" s="95" t="s">
        <v>14</v>
      </c>
      <c r="B10" s="96"/>
      <c r="C10" s="96"/>
      <c r="D10" s="96"/>
      <c r="E10" s="96"/>
    </row>
    <row r="11" spans="1:5" ht="29.25" customHeight="1" x14ac:dyDescent="0.25">
      <c r="A11" s="92" t="s">
        <v>39</v>
      </c>
      <c r="B11" s="92"/>
      <c r="C11" s="92"/>
      <c r="D11" s="92"/>
      <c r="E11" s="92"/>
    </row>
    <row r="12" spans="1:5" ht="14.25" customHeight="1" x14ac:dyDescent="0.25">
      <c r="A12" s="86" t="s">
        <v>15</v>
      </c>
      <c r="B12" s="87"/>
      <c r="C12" s="87"/>
      <c r="D12" s="87"/>
      <c r="E12" s="87"/>
    </row>
    <row r="13" spans="1:5" ht="19.5" customHeight="1" x14ac:dyDescent="0.25">
      <c r="A13" s="92" t="s">
        <v>22</v>
      </c>
      <c r="B13" s="92"/>
      <c r="C13" s="92"/>
      <c r="D13" s="92"/>
      <c r="E13" s="92"/>
    </row>
    <row r="14" spans="1:5" ht="12.75" customHeight="1" x14ac:dyDescent="0.25">
      <c r="A14" s="86" t="s">
        <v>2</v>
      </c>
      <c r="B14" s="87"/>
      <c r="C14" s="87"/>
      <c r="D14" s="87"/>
      <c r="E14" s="87"/>
    </row>
    <row r="15" spans="1:5" ht="18.75" customHeight="1" x14ac:dyDescent="0.25">
      <c r="A15" s="92" t="s">
        <v>36</v>
      </c>
      <c r="B15" s="92"/>
      <c r="C15" s="92"/>
      <c r="D15" s="92"/>
      <c r="E15" s="92"/>
    </row>
    <row r="16" spans="1:5" ht="14.25" customHeight="1" x14ac:dyDescent="0.25">
      <c r="A16" s="86" t="s">
        <v>16</v>
      </c>
      <c r="B16" s="87"/>
      <c r="C16" s="87"/>
      <c r="D16" s="87"/>
      <c r="E16" s="87"/>
    </row>
    <row r="17" spans="1:10" ht="29.25" customHeight="1" x14ac:dyDescent="0.25">
      <c r="A17" s="92" t="s">
        <v>17</v>
      </c>
      <c r="B17" s="92"/>
      <c r="C17" s="92"/>
      <c r="D17" s="92"/>
      <c r="E17" s="92"/>
    </row>
    <row r="18" spans="1:10" ht="64.5" customHeight="1" x14ac:dyDescent="0.25">
      <c r="A18" s="92" t="s">
        <v>40</v>
      </c>
      <c r="B18" s="92"/>
      <c r="C18" s="92"/>
      <c r="D18" s="92"/>
      <c r="E18" s="92"/>
    </row>
    <row r="19" spans="1:10" ht="30" customHeight="1" x14ac:dyDescent="0.25">
      <c r="A19" s="98" t="s">
        <v>41</v>
      </c>
      <c r="B19" s="98"/>
      <c r="C19" s="98"/>
      <c r="D19" s="98"/>
      <c r="E19" s="98"/>
    </row>
    <row r="20" spans="1:10" x14ac:dyDescent="0.25">
      <c r="A20" s="98"/>
      <c r="B20" s="98"/>
      <c r="C20" s="98"/>
      <c r="D20" s="98"/>
      <c r="E20" s="98"/>
      <c r="F20" s="2">
        <f>1953.9+492.5</f>
        <v>2446.4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35</v>
      </c>
      <c r="B22" s="9" t="s">
        <v>42</v>
      </c>
      <c r="C22" s="3" t="s">
        <v>4</v>
      </c>
      <c r="D22" s="3">
        <v>16.53</v>
      </c>
      <c r="E22" s="8">
        <f>D22*F20*G20</f>
        <v>121316.97600000002</v>
      </c>
      <c r="J22" s="16"/>
    </row>
    <row r="23" spans="1:10" x14ac:dyDescent="0.25">
      <c r="A23" s="7" t="s">
        <v>32</v>
      </c>
      <c r="B23" s="9" t="s">
        <v>23</v>
      </c>
      <c r="C23" s="3" t="s">
        <v>4</v>
      </c>
      <c r="D23" s="3">
        <v>3.68</v>
      </c>
      <c r="E23" s="8">
        <f>D23*F20*G20</f>
        <v>27008.256000000001</v>
      </c>
      <c r="J23" s="16"/>
    </row>
    <row r="24" spans="1:10" x14ac:dyDescent="0.25">
      <c r="A24" s="7" t="s">
        <v>25</v>
      </c>
      <c r="B24" s="9" t="s">
        <v>63</v>
      </c>
      <c r="C24" s="3" t="s">
        <v>26</v>
      </c>
      <c r="D24" s="3"/>
      <c r="E24" s="8">
        <v>899.12</v>
      </c>
      <c r="J24" s="16"/>
    </row>
    <row r="25" spans="1:10" ht="30" x14ac:dyDescent="0.25">
      <c r="A25" s="27" t="s">
        <v>68</v>
      </c>
      <c r="B25" s="9" t="s">
        <v>70</v>
      </c>
      <c r="C25" s="3" t="s">
        <v>72</v>
      </c>
      <c r="D25" s="25">
        <v>4</v>
      </c>
      <c r="E25" s="8">
        <f>D25*333.76</f>
        <v>1335.04</v>
      </c>
      <c r="J25" s="16"/>
    </row>
    <row r="26" spans="1:10" x14ac:dyDescent="0.25">
      <c r="A26" s="27" t="s">
        <v>69</v>
      </c>
      <c r="B26" s="9" t="s">
        <v>71</v>
      </c>
      <c r="C26" s="3" t="s">
        <v>26</v>
      </c>
      <c r="D26" s="3"/>
      <c r="E26" s="8">
        <v>51439.64</v>
      </c>
      <c r="J26" s="16"/>
    </row>
    <row r="27" spans="1:10" x14ac:dyDescent="0.25">
      <c r="A27" s="7"/>
      <c r="B27" s="9"/>
      <c r="C27" s="3"/>
      <c r="D27" s="3"/>
      <c r="E27" s="8"/>
      <c r="J27" s="16"/>
    </row>
    <row r="28" spans="1:10" s="14" customFormat="1" ht="14.25" x14ac:dyDescent="0.2">
      <c r="A28" s="10" t="s">
        <v>24</v>
      </c>
      <c r="B28" s="11"/>
      <c r="C28" s="12"/>
      <c r="D28" s="12"/>
      <c r="E28" s="13">
        <f>SUM(E22:E27)</f>
        <v>201999.03200000001</v>
      </c>
      <c r="F28" s="15"/>
      <c r="J28" s="15"/>
    </row>
    <row r="29" spans="1:10" ht="31.5" customHeight="1" x14ac:dyDescent="0.25">
      <c r="A29" s="99" t="s">
        <v>73</v>
      </c>
      <c r="B29" s="99"/>
      <c r="C29" s="99"/>
      <c r="D29" s="99"/>
      <c r="E29" s="99"/>
    </row>
    <row r="30" spans="1:10" ht="31.5" customHeight="1" x14ac:dyDescent="0.25">
      <c r="A30" s="92" t="s">
        <v>21</v>
      </c>
      <c r="B30" s="92"/>
      <c r="C30" s="92"/>
      <c r="D30" s="92"/>
      <c r="E30" s="92"/>
    </row>
    <row r="31" spans="1:10" x14ac:dyDescent="0.25">
      <c r="A31" s="92" t="s">
        <v>20</v>
      </c>
      <c r="B31" s="92"/>
      <c r="C31" s="92"/>
      <c r="D31" s="92"/>
      <c r="E31" s="92"/>
      <c r="F31" s="14"/>
      <c r="G31" s="14"/>
      <c r="H31" s="14"/>
      <c r="I31" s="14"/>
      <c r="J31" s="15"/>
    </row>
    <row r="32" spans="1:10" ht="32.25" customHeight="1" x14ac:dyDescent="0.25">
      <c r="A32" s="92" t="s">
        <v>27</v>
      </c>
      <c r="B32" s="92"/>
      <c r="C32" s="92"/>
      <c r="D32" s="92"/>
      <c r="E32" s="92"/>
    </row>
    <row r="33" spans="1:7" x14ac:dyDescent="0.25">
      <c r="A33" s="92" t="s">
        <v>18</v>
      </c>
      <c r="B33" s="92"/>
      <c r="C33" s="92"/>
      <c r="D33" s="92"/>
      <c r="E33" s="92"/>
    </row>
    <row r="34" spans="1:7" x14ac:dyDescent="0.25">
      <c r="A34" s="97" t="s">
        <v>5</v>
      </c>
      <c r="B34" s="97"/>
      <c r="C34" s="97"/>
      <c r="D34" s="97"/>
      <c r="E34" s="97"/>
    </row>
    <row r="35" spans="1:7" x14ac:dyDescent="0.25">
      <c r="A35" s="92" t="s">
        <v>18</v>
      </c>
      <c r="B35" s="92"/>
      <c r="C35" s="92"/>
      <c r="D35" s="92"/>
      <c r="E35" s="92"/>
    </row>
    <row r="36" spans="1:7" x14ac:dyDescent="0.25">
      <c r="A36" s="100" t="s">
        <v>37</v>
      </c>
      <c r="B36" s="100"/>
      <c r="C36" s="100"/>
      <c r="D36" s="100"/>
      <c r="E36" s="100"/>
    </row>
    <row r="37" spans="1:7" x14ac:dyDescent="0.25">
      <c r="B37" s="101" t="s">
        <v>19</v>
      </c>
      <c r="C37" s="101"/>
      <c r="D37" s="101"/>
      <c r="E37" s="6" t="s">
        <v>6</v>
      </c>
    </row>
    <row r="38" spans="1:7" x14ac:dyDescent="0.25">
      <c r="A38" s="36"/>
      <c r="B38" s="36"/>
      <c r="C38" s="36"/>
      <c r="D38" s="36"/>
      <c r="E38" s="36"/>
    </row>
    <row r="39" spans="1:7" x14ac:dyDescent="0.25">
      <c r="A39" s="100" t="s">
        <v>43</v>
      </c>
      <c r="B39" s="100"/>
      <c r="C39" s="100"/>
      <c r="D39" s="100"/>
      <c r="E39" s="100"/>
    </row>
    <row r="40" spans="1:7" x14ac:dyDescent="0.25">
      <c r="B40" s="101" t="s">
        <v>19</v>
      </c>
      <c r="C40" s="101"/>
      <c r="D40" s="101"/>
      <c r="E40" s="6" t="s">
        <v>6</v>
      </c>
    </row>
    <row r="42" spans="1:7" x14ac:dyDescent="0.25">
      <c r="A42" s="17" t="s">
        <v>47</v>
      </c>
    </row>
    <row r="43" spans="1:7" x14ac:dyDescent="0.25">
      <c r="A43" s="17" t="s">
        <v>46</v>
      </c>
    </row>
    <row r="44" spans="1:7" x14ac:dyDescent="0.25">
      <c r="A44" s="14" t="s">
        <v>28</v>
      </c>
      <c r="B44" s="21"/>
    </row>
    <row r="45" spans="1:7" x14ac:dyDescent="0.25">
      <c r="A45" s="2" t="s">
        <v>33</v>
      </c>
      <c r="B45" s="24">
        <f>'2кв'!B50</f>
        <v>-372014.73599999998</v>
      </c>
    </row>
    <row r="46" spans="1:7" x14ac:dyDescent="0.25">
      <c r="A46" s="18" t="s">
        <v>75</v>
      </c>
      <c r="B46" s="22"/>
    </row>
    <row r="47" spans="1:7" x14ac:dyDescent="0.25">
      <c r="A47" s="2" t="s">
        <v>31</v>
      </c>
      <c r="B47" s="22">
        <v>139361.85999999999</v>
      </c>
    </row>
    <row r="48" spans="1:7" x14ac:dyDescent="0.25">
      <c r="A48" s="2" t="s">
        <v>45</v>
      </c>
      <c r="B48" s="22">
        <v>26526.06</v>
      </c>
      <c r="G48" s="16"/>
    </row>
    <row r="49" spans="1:7" x14ac:dyDescent="0.25">
      <c r="A49" s="2" t="s">
        <v>74</v>
      </c>
      <c r="B49" s="22">
        <v>19994.7</v>
      </c>
      <c r="G49" s="16"/>
    </row>
    <row r="50" spans="1:7" ht="30" x14ac:dyDescent="0.25">
      <c r="A50" s="38" t="s">
        <v>30</v>
      </c>
      <c r="B50" s="22">
        <f>E28</f>
        <v>201999.03200000001</v>
      </c>
    </row>
    <row r="51" spans="1:7" ht="18.75" customHeight="1" x14ac:dyDescent="0.25">
      <c r="A51" s="23" t="s">
        <v>29</v>
      </c>
      <c r="B51" s="24">
        <f>B45+B47+B48+B49-B50</f>
        <v>-388131.14799999999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E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topLeftCell="A29" zoomScaleSheetLayoutView="100" workbookViewId="0">
      <selection activeCell="B51" sqref="B51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4.42578125" style="2" customWidth="1"/>
    <col min="5" max="5" width="14.28515625" style="2" customWidth="1"/>
    <col min="6" max="6" width="13.42578125" style="2" bestFit="1" customWidth="1"/>
    <col min="7" max="7" width="12.140625" style="2" bestFit="1" customWidth="1"/>
    <col min="8" max="9" width="9.140625" style="2"/>
    <col min="10" max="10" width="16.28515625" style="2" customWidth="1"/>
    <col min="11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1.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76</v>
      </c>
      <c r="B3" s="91"/>
      <c r="C3" s="91"/>
      <c r="D3" s="91"/>
      <c r="E3" s="91"/>
    </row>
    <row r="4" spans="1:5" s="1" customFormat="1" ht="15.75" customHeight="1" x14ac:dyDescent="0.25">
      <c r="A4" s="44" t="s">
        <v>13</v>
      </c>
      <c r="B4" s="4"/>
      <c r="C4" s="4"/>
      <c r="D4" s="2"/>
      <c r="E4" s="45">
        <v>46022</v>
      </c>
    </row>
    <row r="5" spans="1:5" x14ac:dyDescent="0.25">
      <c r="A5" s="42"/>
      <c r="B5" s="4"/>
      <c r="C5" s="4"/>
      <c r="D5" s="4"/>
      <c r="E5" s="4"/>
    </row>
    <row r="6" spans="1:5" x14ac:dyDescent="0.25">
      <c r="A6" s="92" t="s">
        <v>0</v>
      </c>
      <c r="B6" s="92"/>
      <c r="C6" s="92"/>
      <c r="D6" s="92"/>
      <c r="E6" s="92"/>
    </row>
    <row r="7" spans="1:5" x14ac:dyDescent="0.25">
      <c r="A7" s="93" t="s">
        <v>38</v>
      </c>
      <c r="B7" s="93"/>
      <c r="C7" s="93"/>
      <c r="D7" s="93"/>
      <c r="E7" s="93"/>
    </row>
    <row r="8" spans="1:5" x14ac:dyDescent="0.25">
      <c r="A8" s="86" t="s">
        <v>1</v>
      </c>
      <c r="B8" s="86"/>
      <c r="C8" s="86"/>
      <c r="D8" s="86"/>
      <c r="E8" s="86"/>
    </row>
    <row r="9" spans="1:5" ht="12.75" customHeight="1" x14ac:dyDescent="0.25">
      <c r="A9" s="94" t="s">
        <v>44</v>
      </c>
      <c r="B9" s="94"/>
      <c r="C9" s="94"/>
      <c r="D9" s="94"/>
      <c r="E9" s="94"/>
    </row>
    <row r="10" spans="1:5" ht="22.5" customHeight="1" x14ac:dyDescent="0.25">
      <c r="A10" s="95" t="s">
        <v>14</v>
      </c>
      <c r="B10" s="96"/>
      <c r="C10" s="96"/>
      <c r="D10" s="96"/>
      <c r="E10" s="96"/>
    </row>
    <row r="11" spans="1:5" ht="29.25" customHeight="1" x14ac:dyDescent="0.25">
      <c r="A11" s="92" t="s">
        <v>39</v>
      </c>
      <c r="B11" s="92"/>
      <c r="C11" s="92"/>
      <c r="D11" s="92"/>
      <c r="E11" s="92"/>
    </row>
    <row r="12" spans="1:5" ht="14.25" customHeight="1" x14ac:dyDescent="0.25">
      <c r="A12" s="86" t="s">
        <v>15</v>
      </c>
      <c r="B12" s="87"/>
      <c r="C12" s="87"/>
      <c r="D12" s="87"/>
      <c r="E12" s="87"/>
    </row>
    <row r="13" spans="1:5" ht="19.5" customHeight="1" x14ac:dyDescent="0.25">
      <c r="A13" s="92" t="s">
        <v>22</v>
      </c>
      <c r="B13" s="92"/>
      <c r="C13" s="92"/>
      <c r="D13" s="92"/>
      <c r="E13" s="92"/>
    </row>
    <row r="14" spans="1:5" ht="12.75" customHeight="1" x14ac:dyDescent="0.25">
      <c r="A14" s="86" t="s">
        <v>2</v>
      </c>
      <c r="B14" s="87"/>
      <c r="C14" s="87"/>
      <c r="D14" s="87"/>
      <c r="E14" s="87"/>
    </row>
    <row r="15" spans="1:5" ht="18.75" customHeight="1" x14ac:dyDescent="0.25">
      <c r="A15" s="92" t="s">
        <v>36</v>
      </c>
      <c r="B15" s="92"/>
      <c r="C15" s="92"/>
      <c r="D15" s="92"/>
      <c r="E15" s="92"/>
    </row>
    <row r="16" spans="1:5" ht="14.25" customHeight="1" x14ac:dyDescent="0.25">
      <c r="A16" s="86" t="s">
        <v>16</v>
      </c>
      <c r="B16" s="87"/>
      <c r="C16" s="87"/>
      <c r="D16" s="87"/>
      <c r="E16" s="87"/>
    </row>
    <row r="17" spans="1:10" ht="29.25" customHeight="1" x14ac:dyDescent="0.25">
      <c r="A17" s="92" t="s">
        <v>17</v>
      </c>
      <c r="B17" s="92"/>
      <c r="C17" s="92"/>
      <c r="D17" s="92"/>
      <c r="E17" s="92"/>
    </row>
    <row r="18" spans="1:10" ht="64.5" customHeight="1" x14ac:dyDescent="0.25">
      <c r="A18" s="92" t="s">
        <v>40</v>
      </c>
      <c r="B18" s="92"/>
      <c r="C18" s="92"/>
      <c r="D18" s="92"/>
      <c r="E18" s="92"/>
    </row>
    <row r="19" spans="1:10" ht="30" customHeight="1" x14ac:dyDescent="0.25">
      <c r="A19" s="98" t="s">
        <v>41</v>
      </c>
      <c r="B19" s="98"/>
      <c r="C19" s="98"/>
      <c r="D19" s="98"/>
      <c r="E19" s="98"/>
    </row>
    <row r="20" spans="1:10" x14ac:dyDescent="0.25">
      <c r="A20" s="98"/>
      <c r="B20" s="98"/>
      <c r="C20" s="98"/>
      <c r="D20" s="98"/>
      <c r="E20" s="98"/>
      <c r="F20" s="2">
        <f>1953.9+492.5</f>
        <v>2446.4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35</v>
      </c>
      <c r="B22" s="9" t="s">
        <v>42</v>
      </c>
      <c r="C22" s="3" t="s">
        <v>4</v>
      </c>
      <c r="D22" s="3">
        <v>16.53</v>
      </c>
      <c r="E22" s="8">
        <f>D22*F20*G20</f>
        <v>121316.97600000002</v>
      </c>
      <c r="J22" s="16"/>
    </row>
    <row r="23" spans="1:10" x14ac:dyDescent="0.25">
      <c r="A23" s="7" t="s">
        <v>32</v>
      </c>
      <c r="B23" s="9" t="s">
        <v>23</v>
      </c>
      <c r="C23" s="3" t="s">
        <v>4</v>
      </c>
      <c r="D23" s="3">
        <v>3.68</v>
      </c>
      <c r="E23" s="8">
        <f>D23*F20*G20</f>
        <v>27008.256000000001</v>
      </c>
      <c r="J23" s="16"/>
    </row>
    <row r="24" spans="1:10" x14ac:dyDescent="0.25">
      <c r="A24" s="7" t="s">
        <v>25</v>
      </c>
      <c r="B24" s="9" t="s">
        <v>77</v>
      </c>
      <c r="C24" s="3" t="s">
        <v>26</v>
      </c>
      <c r="D24" s="3"/>
      <c r="E24" s="8">
        <v>279.95</v>
      </c>
      <c r="J24" s="16"/>
    </row>
    <row r="25" spans="1:10" x14ac:dyDescent="0.25">
      <c r="A25" s="27" t="s">
        <v>100</v>
      </c>
      <c r="B25" s="9" t="s">
        <v>101</v>
      </c>
      <c r="C25" s="3" t="s">
        <v>72</v>
      </c>
      <c r="D25" s="25">
        <v>4</v>
      </c>
      <c r="E25" s="8">
        <f>D25*333.76</f>
        <v>1335.04</v>
      </c>
      <c r="J25" s="16"/>
    </row>
    <row r="26" spans="1:10" x14ac:dyDescent="0.25">
      <c r="A26" s="27"/>
      <c r="B26" s="9"/>
      <c r="C26" s="3"/>
      <c r="D26" s="3"/>
      <c r="E26" s="8"/>
      <c r="J26" s="16"/>
    </row>
    <row r="27" spans="1:10" x14ac:dyDescent="0.25">
      <c r="A27" s="7"/>
      <c r="B27" s="9"/>
      <c r="C27" s="3"/>
      <c r="D27" s="3"/>
      <c r="E27" s="8"/>
      <c r="J27" s="16"/>
    </row>
    <row r="28" spans="1:10" s="14" customFormat="1" ht="14.25" x14ac:dyDescent="0.2">
      <c r="A28" s="10" t="s">
        <v>24</v>
      </c>
      <c r="B28" s="11"/>
      <c r="C28" s="12"/>
      <c r="D28" s="12"/>
      <c r="E28" s="13">
        <f>SUM(E22:E27)</f>
        <v>149940.22200000004</v>
      </c>
      <c r="F28" s="15"/>
      <c r="J28" s="15"/>
    </row>
    <row r="29" spans="1:10" ht="31.5" customHeight="1" x14ac:dyDescent="0.25">
      <c r="A29" s="99" t="s">
        <v>102</v>
      </c>
      <c r="B29" s="99"/>
      <c r="C29" s="99"/>
      <c r="D29" s="99"/>
      <c r="E29" s="99"/>
    </row>
    <row r="30" spans="1:10" ht="31.5" customHeight="1" x14ac:dyDescent="0.25">
      <c r="A30" s="92" t="s">
        <v>21</v>
      </c>
      <c r="B30" s="92"/>
      <c r="C30" s="92"/>
      <c r="D30" s="92"/>
      <c r="E30" s="92"/>
    </row>
    <row r="31" spans="1:10" x14ac:dyDescent="0.25">
      <c r="A31" s="92" t="s">
        <v>20</v>
      </c>
      <c r="B31" s="92"/>
      <c r="C31" s="92"/>
      <c r="D31" s="92"/>
      <c r="E31" s="92"/>
      <c r="F31" s="14"/>
      <c r="G31" s="14"/>
      <c r="H31" s="14"/>
      <c r="I31" s="14"/>
      <c r="J31" s="15"/>
    </row>
    <row r="32" spans="1:10" ht="32.25" customHeight="1" x14ac:dyDescent="0.25">
      <c r="A32" s="92" t="s">
        <v>27</v>
      </c>
      <c r="B32" s="92"/>
      <c r="C32" s="92"/>
      <c r="D32" s="92"/>
      <c r="E32" s="92"/>
    </row>
    <row r="33" spans="1:7" x14ac:dyDescent="0.25">
      <c r="A33" s="92" t="s">
        <v>18</v>
      </c>
      <c r="B33" s="92"/>
      <c r="C33" s="92"/>
      <c r="D33" s="92"/>
      <c r="E33" s="92"/>
    </row>
    <row r="34" spans="1:7" x14ac:dyDescent="0.25">
      <c r="A34" s="97" t="s">
        <v>5</v>
      </c>
      <c r="B34" s="97"/>
      <c r="C34" s="97"/>
      <c r="D34" s="97"/>
      <c r="E34" s="97"/>
    </row>
    <row r="35" spans="1:7" x14ac:dyDescent="0.25">
      <c r="A35" s="92" t="s">
        <v>18</v>
      </c>
      <c r="B35" s="92"/>
      <c r="C35" s="92"/>
      <c r="D35" s="92"/>
      <c r="E35" s="92"/>
    </row>
    <row r="36" spans="1:7" x14ac:dyDescent="0.25">
      <c r="A36" s="100" t="s">
        <v>37</v>
      </c>
      <c r="B36" s="100"/>
      <c r="C36" s="100"/>
      <c r="D36" s="100"/>
      <c r="E36" s="100"/>
    </row>
    <row r="37" spans="1:7" x14ac:dyDescent="0.25">
      <c r="B37" s="101" t="s">
        <v>19</v>
      </c>
      <c r="C37" s="101"/>
      <c r="D37" s="101"/>
      <c r="E37" s="6" t="s">
        <v>6</v>
      </c>
    </row>
    <row r="38" spans="1:7" x14ac:dyDescent="0.25">
      <c r="A38" s="41"/>
      <c r="B38" s="41"/>
      <c r="C38" s="41"/>
      <c r="D38" s="41"/>
      <c r="E38" s="41"/>
    </row>
    <row r="39" spans="1:7" x14ac:dyDescent="0.25">
      <c r="A39" s="100" t="s">
        <v>43</v>
      </c>
      <c r="B39" s="100"/>
      <c r="C39" s="100"/>
      <c r="D39" s="100"/>
      <c r="E39" s="100"/>
    </row>
    <row r="40" spans="1:7" x14ac:dyDescent="0.25">
      <c r="B40" s="101" t="s">
        <v>19</v>
      </c>
      <c r="C40" s="101"/>
      <c r="D40" s="101"/>
      <c r="E40" s="6" t="s">
        <v>6</v>
      </c>
    </row>
    <row r="42" spans="1:7" x14ac:dyDescent="0.25">
      <c r="A42" s="17" t="s">
        <v>47</v>
      </c>
    </row>
    <row r="43" spans="1:7" x14ac:dyDescent="0.25">
      <c r="A43" s="17" t="s">
        <v>46</v>
      </c>
    </row>
    <row r="44" spans="1:7" x14ac:dyDescent="0.25">
      <c r="A44" s="14" t="s">
        <v>28</v>
      </c>
      <c r="B44" s="21"/>
    </row>
    <row r="45" spans="1:7" x14ac:dyDescent="0.25">
      <c r="A45" s="2" t="s">
        <v>33</v>
      </c>
      <c r="B45" s="24">
        <f>'3кв'!B51</f>
        <v>-388131.14799999999</v>
      </c>
    </row>
    <row r="46" spans="1:7" x14ac:dyDescent="0.25">
      <c r="A46" s="18" t="s">
        <v>75</v>
      </c>
      <c r="B46" s="22"/>
    </row>
    <row r="47" spans="1:7" x14ac:dyDescent="0.25">
      <c r="A47" s="2" t="s">
        <v>31</v>
      </c>
      <c r="B47" s="22">
        <v>160227.24</v>
      </c>
    </row>
    <row r="48" spans="1:7" x14ac:dyDescent="0.25">
      <c r="A48" s="2" t="s">
        <v>45</v>
      </c>
      <c r="B48" s="22">
        <v>39789</v>
      </c>
      <c r="G48" s="16"/>
    </row>
    <row r="49" spans="1:7" x14ac:dyDescent="0.25">
      <c r="A49" s="2" t="s">
        <v>103</v>
      </c>
      <c r="B49" s="22">
        <v>13695</v>
      </c>
      <c r="G49" s="16"/>
    </row>
    <row r="50" spans="1:7" ht="30" x14ac:dyDescent="0.25">
      <c r="A50" s="43" t="s">
        <v>30</v>
      </c>
      <c r="B50" s="22">
        <f>E28</f>
        <v>149940.22200000004</v>
      </c>
    </row>
    <row r="51" spans="1:7" ht="18.75" customHeight="1" x14ac:dyDescent="0.25">
      <c r="A51" s="23" t="s">
        <v>29</v>
      </c>
      <c r="B51" s="24">
        <f>B45+B47+B48+B49-B50</f>
        <v>-324360.13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BreakPreview" zoomScaleSheetLayoutView="100" workbookViewId="0">
      <selection activeCell="B39" sqref="B39"/>
    </sheetView>
  </sheetViews>
  <sheetFormatPr defaultRowHeight="15" x14ac:dyDescent="0.25"/>
  <cols>
    <col min="1" max="1" width="10.5703125" customWidth="1"/>
    <col min="2" max="2" width="60.140625" customWidth="1"/>
    <col min="3" max="3" width="16.140625" customWidth="1"/>
    <col min="4" max="4" width="14.85546875" customWidth="1"/>
    <col min="5" max="5" width="38.28515625" customWidth="1"/>
    <col min="6" max="6" width="12.42578125" customWidth="1"/>
    <col min="7" max="7" width="12" customWidth="1"/>
    <col min="8" max="8" width="13.5703125" customWidth="1"/>
  </cols>
  <sheetData>
    <row r="1" spans="1:6" ht="15.75" x14ac:dyDescent="0.25">
      <c r="A1" s="104" t="s">
        <v>78</v>
      </c>
      <c r="B1" s="104"/>
      <c r="C1" s="104"/>
      <c r="D1" s="46"/>
    </row>
    <row r="2" spans="1:6" ht="15.75" x14ac:dyDescent="0.25">
      <c r="A2" s="105" t="s">
        <v>79</v>
      </c>
      <c r="B2" s="105"/>
      <c r="C2" s="105"/>
      <c r="D2" s="47"/>
    </row>
    <row r="3" spans="1:6" ht="15.75" x14ac:dyDescent="0.25">
      <c r="A3" s="105" t="s">
        <v>99</v>
      </c>
      <c r="B3" s="105"/>
      <c r="C3" s="105"/>
      <c r="D3" s="75"/>
      <c r="E3" s="76"/>
      <c r="F3" s="76"/>
    </row>
    <row r="4" spans="1:6" ht="15.75" x14ac:dyDescent="0.25">
      <c r="A4" s="104" t="s">
        <v>80</v>
      </c>
      <c r="B4" s="104"/>
      <c r="C4" s="104"/>
      <c r="D4" s="77"/>
      <c r="E4" s="78"/>
      <c r="F4" s="79"/>
    </row>
    <row r="5" spans="1:6" ht="15.75" x14ac:dyDescent="0.25">
      <c r="A5" s="106"/>
      <c r="B5" s="106"/>
      <c r="C5" s="106"/>
      <c r="D5" s="54"/>
      <c r="E5" s="78"/>
      <c r="F5" s="79"/>
    </row>
    <row r="6" spans="1:6" ht="15.75" x14ac:dyDescent="0.25">
      <c r="A6" s="47"/>
      <c r="B6" s="49" t="s">
        <v>81</v>
      </c>
      <c r="C6" s="70">
        <f>'1кв'!B48</f>
        <v>-275371.51</v>
      </c>
      <c r="D6" s="80"/>
      <c r="E6" s="78"/>
      <c r="F6" s="79"/>
    </row>
    <row r="7" spans="1:6" ht="15.75" x14ac:dyDescent="0.25">
      <c r="A7" s="50" t="s">
        <v>82</v>
      </c>
      <c r="B7" s="49" t="s">
        <v>98</v>
      </c>
      <c r="C7" s="70"/>
      <c r="D7" s="80"/>
      <c r="E7" s="78"/>
      <c r="F7" s="79"/>
    </row>
    <row r="8" spans="1:6" ht="15.75" x14ac:dyDescent="0.25">
      <c r="B8" s="51" t="s">
        <v>83</v>
      </c>
      <c r="C8" s="71">
        <f>'1кв'!B50+'2кв'!B46+'3кв'!B47+'4кв '!B47</f>
        <v>516778.73</v>
      </c>
      <c r="D8" s="52"/>
      <c r="E8" s="76"/>
      <c r="F8" s="76"/>
    </row>
    <row r="9" spans="1:6" ht="15.75" x14ac:dyDescent="0.25">
      <c r="B9" s="51" t="s">
        <v>84</v>
      </c>
      <c r="C9" s="71">
        <f>'1кв'!B51+'2кв'!B47+'3кв'!B48+'4кв '!B48</f>
        <v>126242.46</v>
      </c>
      <c r="D9" s="52"/>
      <c r="E9" s="76"/>
      <c r="F9" s="76"/>
    </row>
    <row r="10" spans="1:6" ht="15.75" x14ac:dyDescent="0.25">
      <c r="B10" s="51" t="s">
        <v>106</v>
      </c>
      <c r="C10" s="71">
        <f>'2кв'!B48+'3кв'!B49+'4кв '!B49</f>
        <v>49813.68</v>
      </c>
      <c r="D10" s="52"/>
      <c r="E10" s="76"/>
      <c r="F10" s="76"/>
    </row>
    <row r="11" spans="1:6" ht="15.75" x14ac:dyDescent="0.25">
      <c r="A11" s="20"/>
      <c r="B11" s="51" t="s">
        <v>85</v>
      </c>
      <c r="C11" s="72">
        <f>SUM(C8:C10)</f>
        <v>692834.87</v>
      </c>
      <c r="D11" s="80"/>
      <c r="E11" s="76"/>
      <c r="F11" s="76"/>
    </row>
    <row r="12" spans="1:6" ht="15.75" x14ac:dyDescent="0.25">
      <c r="A12" s="1"/>
      <c r="B12" s="102"/>
      <c r="C12" s="103"/>
      <c r="D12" s="81"/>
      <c r="E12" s="76"/>
      <c r="F12" s="76"/>
    </row>
    <row r="13" spans="1:6" ht="15.75" x14ac:dyDescent="0.25">
      <c r="A13" s="54" t="s">
        <v>86</v>
      </c>
      <c r="B13" s="19" t="s">
        <v>87</v>
      </c>
      <c r="C13" s="73">
        <f>'1кв'!E22+'2кв'!E22+'3кв'!E22+'4кв '!E22</f>
        <v>474846.24400000006</v>
      </c>
      <c r="D13" s="81"/>
      <c r="E13" s="76"/>
      <c r="F13" s="76"/>
    </row>
    <row r="14" spans="1:6" ht="15.75" x14ac:dyDescent="0.25">
      <c r="A14" s="54"/>
      <c r="B14" s="56" t="s">
        <v>88</v>
      </c>
      <c r="C14" s="73">
        <f>'1кв'!E23+'2кв'!E23+'3кв'!E23+'4кв '!E23</f>
        <v>103335.93599999999</v>
      </c>
      <c r="D14" s="81"/>
      <c r="E14" s="76"/>
      <c r="F14" s="76"/>
    </row>
    <row r="15" spans="1:6" ht="15.75" x14ac:dyDescent="0.25">
      <c r="A15" s="1"/>
      <c r="B15" s="7" t="s">
        <v>25</v>
      </c>
      <c r="C15" s="73">
        <f>'1кв'!E24+'2кв'!E24+'3кв'!E24+'4кв '!E24</f>
        <v>16166.020000000002</v>
      </c>
      <c r="D15" s="81"/>
      <c r="E15" s="79"/>
      <c r="F15" s="76"/>
    </row>
    <row r="16" spans="1:6" ht="15.75" x14ac:dyDescent="0.25">
      <c r="A16" s="54"/>
      <c r="B16" s="57" t="s">
        <v>104</v>
      </c>
      <c r="C16" s="73">
        <f>'1кв'!E28+'1кв'!E29+'3кв'!E25+'4кв '!E25</f>
        <v>10680.32</v>
      </c>
      <c r="D16" s="81"/>
      <c r="E16" s="76"/>
      <c r="F16" s="76"/>
    </row>
    <row r="17" spans="1:7" ht="15.75" x14ac:dyDescent="0.25">
      <c r="A17" s="54"/>
      <c r="B17" s="58" t="s">
        <v>89</v>
      </c>
      <c r="C17" s="73">
        <f>SUM(C19:C23)</f>
        <v>136794.97</v>
      </c>
      <c r="D17" s="81"/>
      <c r="E17" s="82"/>
      <c r="F17" s="76"/>
    </row>
    <row r="18" spans="1:7" ht="15.75" x14ac:dyDescent="0.25">
      <c r="A18" s="54"/>
      <c r="B18" s="59" t="s">
        <v>90</v>
      </c>
      <c r="C18" s="73"/>
      <c r="D18" s="81"/>
      <c r="E18" s="76"/>
      <c r="F18" s="76"/>
    </row>
    <row r="19" spans="1:7" ht="15.75" x14ac:dyDescent="0.25">
      <c r="A19" s="54"/>
      <c r="B19" s="27" t="s">
        <v>51</v>
      </c>
      <c r="C19" s="74">
        <f>32*286.24</f>
        <v>9159.68</v>
      </c>
      <c r="D19" s="83"/>
      <c r="E19" s="84"/>
      <c r="F19" s="85"/>
    </row>
    <row r="20" spans="1:7" ht="15.75" x14ac:dyDescent="0.25">
      <c r="A20" s="54"/>
      <c r="B20" s="7" t="s">
        <v>59</v>
      </c>
      <c r="C20" s="74">
        <v>64443.31</v>
      </c>
      <c r="D20" s="83"/>
      <c r="E20" s="83"/>
      <c r="F20" s="85"/>
    </row>
    <row r="21" spans="1:7" ht="15.75" x14ac:dyDescent="0.25">
      <c r="A21" s="54"/>
      <c r="B21" s="7" t="s">
        <v>52</v>
      </c>
      <c r="C21" s="74">
        <v>8084.82</v>
      </c>
      <c r="D21" s="83"/>
      <c r="E21" s="83"/>
      <c r="F21" s="85"/>
      <c r="G21" s="76"/>
    </row>
    <row r="22" spans="1:7" ht="31.5" x14ac:dyDescent="0.25">
      <c r="A22" s="54"/>
      <c r="B22" s="40" t="s">
        <v>65</v>
      </c>
      <c r="C22" s="73">
        <f>'2кв'!E25</f>
        <v>3667.52</v>
      </c>
      <c r="D22" s="81"/>
      <c r="E22" s="76"/>
      <c r="F22" s="76"/>
      <c r="G22" s="76"/>
    </row>
    <row r="23" spans="1:7" ht="15.75" x14ac:dyDescent="0.25">
      <c r="A23" s="54"/>
      <c r="B23" s="27" t="s">
        <v>69</v>
      </c>
      <c r="C23" s="55">
        <f>'3кв'!E26</f>
        <v>51439.64</v>
      </c>
      <c r="D23" s="53"/>
    </row>
    <row r="24" spans="1:7" ht="15.75" x14ac:dyDescent="0.25">
      <c r="A24" s="54"/>
      <c r="B24" s="60"/>
      <c r="C24" s="55"/>
      <c r="D24" s="53"/>
    </row>
    <row r="25" spans="1:7" ht="15.75" x14ac:dyDescent="0.25">
      <c r="A25" s="1"/>
      <c r="B25" s="61" t="s">
        <v>91</v>
      </c>
      <c r="C25" s="62">
        <f>SUM(C13:C17)</f>
        <v>741823.49</v>
      </c>
      <c r="D25" s="53"/>
      <c r="E25" s="48"/>
    </row>
    <row r="26" spans="1:7" ht="15.75" x14ac:dyDescent="0.25">
      <c r="A26" s="1"/>
      <c r="B26" s="63" t="s">
        <v>92</v>
      </c>
      <c r="C26" s="64">
        <f>C6+C11-C25</f>
        <v>-324360.13</v>
      </c>
      <c r="D26" s="53"/>
    </row>
    <row r="27" spans="1:7" ht="15.75" x14ac:dyDescent="0.25">
      <c r="A27" s="1"/>
      <c r="B27" s="50"/>
      <c r="C27" s="50"/>
      <c r="D27" s="53"/>
    </row>
    <row r="28" spans="1:7" ht="15.75" x14ac:dyDescent="0.25">
      <c r="A28" s="1"/>
      <c r="B28" s="65" t="s">
        <v>93</v>
      </c>
      <c r="C28" s="65"/>
      <c r="D28" s="53"/>
    </row>
    <row r="29" spans="1:7" ht="15.75" x14ac:dyDescent="0.25">
      <c r="A29" s="1"/>
      <c r="B29" s="65" t="s">
        <v>94</v>
      </c>
      <c r="C29" s="66">
        <v>42898.73</v>
      </c>
      <c r="D29" s="53"/>
    </row>
    <row r="30" spans="1:7" ht="15.75" x14ac:dyDescent="0.25">
      <c r="A30" s="1"/>
      <c r="B30" s="67" t="s">
        <v>105</v>
      </c>
      <c r="C30" s="68">
        <v>84563.23</v>
      </c>
      <c r="D30" s="53"/>
    </row>
    <row r="31" spans="1:7" ht="15.75" x14ac:dyDescent="0.25">
      <c r="A31" s="1"/>
      <c r="B31" s="65" t="s">
        <v>95</v>
      </c>
      <c r="C31" s="69">
        <f>C30-C29</f>
        <v>41664.499999999993</v>
      </c>
      <c r="D31" s="53"/>
    </row>
    <row r="32" spans="1:7" ht="15.75" x14ac:dyDescent="0.25">
      <c r="A32" s="1"/>
      <c r="B32" s="50"/>
      <c r="C32" s="50"/>
      <c r="D32" s="53"/>
    </row>
    <row r="33" spans="1:4" ht="15.75" x14ac:dyDescent="0.25">
      <c r="A33" s="1"/>
      <c r="B33" s="50"/>
      <c r="C33" s="50"/>
      <c r="D33" s="53"/>
    </row>
    <row r="34" spans="1:4" ht="15.75" x14ac:dyDescent="0.25">
      <c r="A34" s="1" t="s">
        <v>96</v>
      </c>
      <c r="B34" s="50" t="s">
        <v>107</v>
      </c>
      <c r="C34" s="50"/>
      <c r="D34" s="53"/>
    </row>
    <row r="35" spans="1:4" ht="15.75" x14ac:dyDescent="0.25">
      <c r="A35" s="1"/>
      <c r="B35" s="50" t="s">
        <v>108</v>
      </c>
      <c r="C35" s="50"/>
      <c r="D35" s="53"/>
    </row>
    <row r="36" spans="1:4" ht="15.75" x14ac:dyDescent="0.25">
      <c r="A36" s="1"/>
      <c r="B36" s="50" t="s">
        <v>109</v>
      </c>
      <c r="C36" s="50"/>
      <c r="D36" s="53"/>
    </row>
    <row r="37" spans="1:4" ht="15.75" x14ac:dyDescent="0.25">
      <c r="A37" s="1"/>
      <c r="B37" s="50"/>
      <c r="C37" s="50"/>
      <c r="D37" s="53"/>
    </row>
    <row r="38" spans="1:4" ht="15.75" x14ac:dyDescent="0.25">
      <c r="A38" s="1"/>
      <c r="B38" s="50"/>
      <c r="C38" s="50"/>
      <c r="D38" s="53"/>
    </row>
    <row r="39" spans="1:4" ht="15.75" x14ac:dyDescent="0.25">
      <c r="A39" s="1"/>
      <c r="C39" s="50"/>
      <c r="D39" s="53"/>
    </row>
    <row r="40" spans="1:4" ht="15.75" x14ac:dyDescent="0.25">
      <c r="A40" s="1"/>
      <c r="B40" s="65" t="s">
        <v>97</v>
      </c>
      <c r="C40" s="50"/>
      <c r="D40" s="53"/>
    </row>
    <row r="41" spans="1:4" ht="15.75" x14ac:dyDescent="0.25">
      <c r="A41" s="1"/>
      <c r="B41" s="65"/>
      <c r="C41" s="50"/>
      <c r="D41" s="53"/>
    </row>
  </sheetData>
  <mergeCells count="6">
    <mergeCell ref="B12:C12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 </vt:lpstr>
      <vt:lpstr>отчет</vt:lpstr>
      <vt:lpstr>'1кв'!Область_печати</vt:lpstr>
      <vt:lpstr>'2кв'!Область_печати</vt:lpstr>
      <vt:lpstr>'3кв'!Область_печати</vt:lpstr>
      <vt:lpstr>'4кв 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2026-02-19T11:04:34Z</dcterms:modified>
</cp:coreProperties>
</file>