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65" windowWidth="14805" windowHeight="7950" activeTab="4"/>
  </bookViews>
  <sheets>
    <sheet name="1кв" sheetId="17" r:id="rId1"/>
    <sheet name="2кв" sheetId="18" r:id="rId2"/>
    <sheet name="3кв" sheetId="19" r:id="rId3"/>
    <sheet name="4 кв" sheetId="20" r:id="rId4"/>
    <sheet name="отчет" sheetId="21" r:id="rId5"/>
  </sheets>
  <definedNames>
    <definedName name="_xlnm.Print_Area" localSheetId="0">'1кв'!$A$1:$E$53</definedName>
    <definedName name="_xlnm.Print_Area" localSheetId="1">'2кв'!$A$1:$E$53</definedName>
    <definedName name="_xlnm.Print_Area" localSheetId="2">'3кв'!$A$1:$E$54</definedName>
    <definedName name="_xlnm.Print_Area" localSheetId="3">'4 кв'!$A$1:$E$55</definedName>
    <definedName name="_xlnm.Print_Area" localSheetId="4">отчет!$A$1:$C$49</definedName>
  </definedNames>
  <calcPr calcId="145621"/>
</workbook>
</file>

<file path=xl/calcChain.xml><?xml version="1.0" encoding="utf-8"?>
<calcChain xmlns="http://schemas.openxmlformats.org/spreadsheetml/2006/main">
  <c r="C38" i="21" l="1"/>
  <c r="B51" i="20" l="1"/>
  <c r="B55" i="20" l="1"/>
  <c r="E30" i="20"/>
  <c r="C24" i="21"/>
  <c r="C12" i="21"/>
  <c r="B52" i="20" l="1"/>
  <c r="C14" i="21" l="1"/>
  <c r="C30" i="21"/>
  <c r="C29" i="21"/>
  <c r="C28" i="21"/>
  <c r="C25" i="21"/>
  <c r="C22" i="21"/>
  <c r="C23" i="21"/>
  <c r="C21" i="21"/>
  <c r="C19" i="21"/>
  <c r="C20" i="21"/>
  <c r="C18" i="21"/>
  <c r="C17" i="21"/>
  <c r="C13" i="21"/>
  <c r="C6" i="21"/>
  <c r="C26" i="21" l="1"/>
  <c r="C15" i="21"/>
  <c r="C32" i="21"/>
  <c r="C33" i="21" l="1"/>
  <c r="B49" i="20"/>
  <c r="E23" i="20"/>
  <c r="E21" i="20"/>
  <c r="E20" i="20"/>
  <c r="B54" i="20" s="1"/>
  <c r="E33" i="21" l="1"/>
  <c r="B54" i="19"/>
  <c r="B51" i="19"/>
  <c r="E29" i="19"/>
  <c r="B49" i="19"/>
  <c r="E30" i="19"/>
  <c r="E21" i="19"/>
  <c r="E23" i="19"/>
  <c r="B53" i="19" s="1"/>
  <c r="E20" i="19"/>
  <c r="B50" i="18" l="1"/>
  <c r="B48" i="18"/>
  <c r="E21" i="18"/>
  <c r="E23" i="18"/>
  <c r="E20" i="18"/>
  <c r="E29" i="18" s="1"/>
  <c r="B52" i="18" s="1"/>
  <c r="B53" i="18" l="1"/>
  <c r="E27" i="17"/>
  <c r="E23" i="17" l="1"/>
  <c r="E21" i="17"/>
  <c r="E20" i="17"/>
  <c r="E29" i="17" l="1"/>
  <c r="B52" i="17" s="1"/>
  <c r="B53" i="17" l="1"/>
</calcChain>
</file>

<file path=xl/sharedStrings.xml><?xml version="1.0" encoding="utf-8"?>
<sst xmlns="http://schemas.openxmlformats.org/spreadsheetml/2006/main" count="327" uniqueCount="118">
  <si>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</si>
  <si>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</si>
  <si>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</si>
  <si>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</si>
  <si>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</si>
  <si>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</si>
  <si>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</si>
  <si>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Цена
выполненной работы (оказанной услуги), в рублях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</si>
  <si>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</si>
  <si>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</si>
  <si>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</si>
  <si>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</si>
  <si>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</si>
  <si>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</si>
  <si>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</si>
  <si>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</si>
  <si>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</si>
  <si>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</si>
  <si>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t>Услуги по дератизации и дезинфекции</t>
  </si>
  <si>
    <t>По заявке собственников или 4 раза в год</t>
  </si>
  <si>
    <t>г. Россошь, ул. Василевского, д. 4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</si>
  <si>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№11  от   01.04.2015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</si>
  <si>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№4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Василевского</t>
    </r>
  </si>
  <si>
    <t>постоянно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</si>
  <si>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</si>
  <si>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</si>
  <si>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Шевченко Г.А.</t>
    </r>
  </si>
  <si>
    <t>1 квартал</t>
  </si>
  <si>
    <t>руб.</t>
  </si>
  <si>
    <t>Итого расходов: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</si>
  <si>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</si>
  <si>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</si>
  <si>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в т.ч. Оплачено</t>
  </si>
  <si>
    <t xml:space="preserve">Итого остаток на конец квартала </t>
  </si>
  <si>
    <t xml:space="preserve">Наименование вида работы (услуги)
</t>
  </si>
  <si>
    <t xml:space="preserve">Стоимость /
сметная стоимость  выполненной работы (оказанной услуги) за единицу
</t>
  </si>
  <si>
    <t>Общая площадь квартир - 1781,6 м2</t>
  </si>
  <si>
    <t xml:space="preserve">Расходы по содержанию и тек.ремонту </t>
  </si>
  <si>
    <t>Остаток на начало  квартала</t>
  </si>
  <si>
    <t>определена приложением № 9 к договору №9 от 01.04.2015 г.</t>
  </si>
  <si>
    <t xml:space="preserve">Расходы по управлению МКД </t>
  </si>
  <si>
    <t xml:space="preserve">именуемый в дальнейшем "Заказчик", в лице </t>
  </si>
  <si>
    <t>являющегося собственником квартиры №     , находящейся в данном многоквартирном доме, действующего на основании протокола общего собрания собственников №</t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</si>
  <si>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в лице председателя совета МКД</t>
    </r>
  </si>
  <si>
    <t>Услуги по содержанию многоквартирного дома</t>
  </si>
  <si>
    <t>январь</t>
  </si>
  <si>
    <t>Обработка подъездов хлорсодержащими растворами  протирка перил, почт.ящиков, замков ежедневно, опрыскивание 1 раз в неделю</t>
  </si>
  <si>
    <t>оплачено по дог.адм.3кв.</t>
  </si>
  <si>
    <t>за 1 квартал 2021 года</t>
  </si>
  <si>
    <t>"31" 03  2021 г.</t>
  </si>
  <si>
    <t>холодная вода на СОИ</t>
  </si>
  <si>
    <t>электроэнергия на СОИ</t>
  </si>
  <si>
    <t>водоотведение на СОИ</t>
  </si>
  <si>
    <t xml:space="preserve">Стоимость материалов </t>
  </si>
  <si>
    <t>Реконструкция узла ХВС (смета)</t>
  </si>
  <si>
    <t>Предъявлено населению 107159,5</t>
  </si>
  <si>
    <t xml:space="preserve">           2. Всего за период с "01" 01 2021 г. по "31" 03 2021 г. выполнено работ (оказано услуг) на общую сумму сто двадцать шесть тысяч сто девяносто семь рублей 73 копейки</t>
  </si>
  <si>
    <t>Обработка подъездов хлорсодержащими растворами опрыскивание 1 раз в неделю (май, июнь -1 раз в 2 недели)</t>
  </si>
  <si>
    <t>2 квартал</t>
  </si>
  <si>
    <t>за 2 квартал 2021 года</t>
  </si>
  <si>
    <t>"30" 06 2021 г.</t>
  </si>
  <si>
    <t>Предъявлено населению 104853,58</t>
  </si>
  <si>
    <t xml:space="preserve">           2. Всего за период с "01" 04 2021 г. по "30" 06 2021 г. выполнено работ (оказано услуг) на общую сумму сто три тысячи девятьсот два рубля 71 копейка</t>
  </si>
  <si>
    <t>за 3 квартал 2021 года</t>
  </si>
  <si>
    <t>"30" 09 2021 г.</t>
  </si>
  <si>
    <t>Обработка подъездов хлорсодержащими растворами опрыскивание 1 раз в неделю</t>
  </si>
  <si>
    <t>3 квартал</t>
  </si>
  <si>
    <t>Окраска входных дверей (смета)</t>
  </si>
  <si>
    <t>подбивка отмостки грунтом</t>
  </si>
  <si>
    <t>июль</t>
  </si>
  <si>
    <t>сентябрь</t>
  </si>
  <si>
    <t>ч/час</t>
  </si>
  <si>
    <t xml:space="preserve">           2. Всего за период с "01" 07 2021 г. по "30" 09 2021 г. выполнено работ (оказано услуг) на общую сумму сто семнадцать тысяч пятьсот восемнадцать рублей 77 копеек</t>
  </si>
  <si>
    <t>Предъявлено населению 117614,46</t>
  </si>
  <si>
    <t>за 4 квартал 2021 года</t>
  </si>
  <si>
    <t>"31" 12 2021 г.</t>
  </si>
  <si>
    <t>4 квартал</t>
  </si>
  <si>
    <t>ремонт мягкой кровли входа в подвал (смета)</t>
  </si>
  <si>
    <t>октябрь</t>
  </si>
  <si>
    <t>ОТЧЕТ</t>
  </si>
  <si>
    <t>О ВЫПОЛНЕННЫХ РАБОТАХ И ДВИЖЕНИИ  СРЕДСТВ</t>
  </si>
  <si>
    <t>НА ЛИЦЕВОМ СЧЕТЕ  ЗА  период  с 01.01.2021г. по 31.12.2021г.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</si>
  <si>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</si>
  <si>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</si>
  <si>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</si>
  <si>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</si>
  <si>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</si>
  <si>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>Дезинсекция, дератизация</t>
  </si>
  <si>
    <t>Стоимость материалов</t>
  </si>
  <si>
    <t>работы по договору, всего</t>
  </si>
  <si>
    <t>в том числе:</t>
  </si>
  <si>
    <t>Итого расходов</t>
  </si>
  <si>
    <t>Остаток средств на 01.01.2022</t>
  </si>
  <si>
    <t>Составил: инженер ПТО ____________________ Исраелян Е.В.</t>
  </si>
  <si>
    <t xml:space="preserve">Получил: </t>
  </si>
  <si>
    <t>Отчет за 2021 год.</t>
  </si>
  <si>
    <t>Перечень предлагаемых работ на 2022 год.</t>
  </si>
  <si>
    <t>Предложение по структуре тарифа на 2022 год.</t>
  </si>
  <si>
    <t>_____________________________________________</t>
  </si>
  <si>
    <t>по ж.д. ул. Василевского, 4</t>
  </si>
  <si>
    <t>Оплачено  по дог.адм.3кв.</t>
  </si>
  <si>
    <t>Непредвиденные работы 4ч/ч</t>
  </si>
  <si>
    <t>* Реконструкция узла ХВС (смета)</t>
  </si>
  <si>
    <t>* Окраска входных дверей (смета)</t>
  </si>
  <si>
    <t>* Ремонт мягкой кровли входа в подвал (смета)</t>
  </si>
  <si>
    <t>интернет Ростелеокм</t>
  </si>
  <si>
    <t>Оплачено за размещение оборудования в МОП интернет Ростелеком</t>
  </si>
  <si>
    <t xml:space="preserve">           2. Всего за период с "01" 10 2021 г. по "31" 12 2021 г. выполнено работ (оказано услуг) на общую сумму сто четырнадцать тысяч четыреста сорок четыре рубля 38 копеек</t>
  </si>
  <si>
    <t xml:space="preserve">в т.ч. Оплачено </t>
  </si>
  <si>
    <t>Предъявлено населению 115 793,63</t>
  </si>
  <si>
    <t>Начислено всего 445151,26</t>
  </si>
  <si>
    <t>* холодная вода на СОИ-29758,63</t>
  </si>
  <si>
    <t>* электроэнергия на СОИ- 6843,21</t>
  </si>
  <si>
    <t>* водоотведение на СОИ- 3416,88</t>
  </si>
  <si>
    <t>Справочно:</t>
  </si>
  <si>
    <t>Задолженность населения по оплате на 01.01.2021г.</t>
  </si>
  <si>
    <t>Задолженность населения по оплате на 01.01.2022г.</t>
  </si>
  <si>
    <t>Прирост (+) / уменьшение (-) задолженности за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</si>
</sst>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#,##0.00\ _₽"/>
    <numFmt numFmtId="166" formatCode="[$-419]General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6" fontId="16" fillId="0" borderId="0"/>
    <xf numFmtId="0" fontId="17" fillId="0" borderId="0"/>
    <xf numFmtId="0" fontId="18" fillId="0" borderId="0"/>
  </cellStyleXfs>
  <cellXfs count="10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43" fontId="4" fillId="0" borderId="0" xfId="1" applyFont="1"/>
    <xf numFmtId="43" fontId="7" fillId="0" borderId="0" xfId="0" applyNumberFormat="1" applyFont="1"/>
    <xf numFmtId="0" fontId="4" fillId="2" borderId="4" xfId="0" applyFont="1" applyFill="1" applyBorder="1" applyAlignment="1">
      <alignment wrapText="1"/>
    </xf>
    <xf numFmtId="0" fontId="4" fillId="2" borderId="0" xfId="0" applyFont="1" applyFill="1" applyBorder="1" applyAlignment="1">
      <alignment wrapText="1"/>
    </xf>
    <xf numFmtId="164" fontId="7" fillId="0" borderId="0" xfId="1" applyNumberFormat="1" applyFont="1"/>
    <xf numFmtId="0" fontId="11" fillId="0" borderId="0" xfId="0" applyFont="1"/>
    <xf numFmtId="4" fontId="7" fillId="0" borderId="0" xfId="0" applyNumberFormat="1" applyFont="1" applyAlignment="1">
      <alignment horizontal="center"/>
    </xf>
    <xf numFmtId="165" fontId="7" fillId="0" borderId="0" xfId="1" applyNumberFormat="1" applyFont="1" applyAlignment="1">
      <alignment horizontal="center"/>
    </xf>
    <xf numFmtId="165" fontId="4" fillId="0" borderId="0" xfId="1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0" fontId="3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0" fontId="12" fillId="0" borderId="7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Border="1" applyAlignment="1">
      <alignment horizontal="center" wrapText="1"/>
    </xf>
    <xf numFmtId="0" fontId="12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Border="1" applyAlignment="1">
      <alignment horizontal="center" wrapText="1"/>
    </xf>
    <xf numFmtId="0" fontId="12" fillId="0" borderId="9" xfId="0" applyFont="1" applyBorder="1" applyAlignment="1">
      <alignment wrapText="1"/>
    </xf>
    <xf numFmtId="0" fontId="12" fillId="0" borderId="7" xfId="0" applyFont="1" applyBorder="1" applyAlignment="1"/>
    <xf numFmtId="0" fontId="12" fillId="0" borderId="9" xfId="0" applyFont="1" applyBorder="1"/>
    <xf numFmtId="0" fontId="12" fillId="0" borderId="10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4" fillId="0" borderId="0" xfId="0" applyFont="1" applyAlignment="1"/>
    <xf numFmtId="0" fontId="3" fillId="0" borderId="0" xfId="0" applyFont="1" applyAlignment="1"/>
    <xf numFmtId="4" fontId="14" fillId="0" borderId="0" xfId="0" applyNumberFormat="1" applyFont="1"/>
    <xf numFmtId="0" fontId="3" fillId="0" borderId="0" xfId="0" applyFont="1" applyAlignment="1">
      <alignment horizontal="left"/>
    </xf>
    <xf numFmtId="164" fontId="4" fillId="0" borderId="0" xfId="1" applyNumberFormat="1" applyFont="1" applyBorder="1"/>
    <xf numFmtId="4" fontId="3" fillId="0" borderId="0" xfId="0" applyNumberFormat="1" applyFont="1"/>
    <xf numFmtId="0" fontId="3" fillId="0" borderId="0" xfId="0" applyFont="1" applyBorder="1"/>
    <xf numFmtId="43" fontId="4" fillId="0" borderId="0" xfId="0" applyNumberFormat="1" applyFont="1"/>
    <xf numFmtId="4" fontId="4" fillId="0" borderId="0" xfId="0" applyNumberFormat="1" applyFont="1"/>
    <xf numFmtId="43" fontId="3" fillId="0" borderId="0" xfId="1" applyFont="1" applyAlignment="1">
      <alignment horizontal="left"/>
    </xf>
    <xf numFmtId="165" fontId="4" fillId="2" borderId="0" xfId="1" applyNumberFormat="1" applyFont="1" applyFill="1" applyAlignment="1">
      <alignment horizontal="center"/>
    </xf>
    <xf numFmtId="43" fontId="4" fillId="2" borderId="1" xfId="1" applyFont="1" applyFill="1" applyBorder="1" applyAlignment="1">
      <alignment horizontal="center" vertical="center" wrapText="1"/>
    </xf>
    <xf numFmtId="2" fontId="3" fillId="0" borderId="1" xfId="0" applyNumberFormat="1" applyFont="1" applyBorder="1"/>
    <xf numFmtId="2" fontId="7" fillId="0" borderId="1" xfId="1" applyNumberFormat="1" applyFont="1" applyBorder="1" applyAlignment="1">
      <alignment horizontal="center"/>
    </xf>
    <xf numFmtId="2" fontId="4" fillId="0" borderId="1" xfId="0" applyNumberFormat="1" applyFont="1" applyBorder="1" applyAlignment="1">
      <alignment vertical="center" wrapText="1"/>
    </xf>
    <xf numFmtId="2" fontId="4" fillId="0" borderId="1" xfId="1" applyNumberFormat="1" applyFont="1" applyBorder="1" applyAlignment="1">
      <alignment horizontal="center"/>
    </xf>
    <xf numFmtId="2" fontId="3" fillId="0" borderId="1" xfId="0" applyNumberFormat="1" applyFont="1" applyBorder="1" applyAlignment="1"/>
    <xf numFmtId="2" fontId="4" fillId="0" borderId="1" xfId="0" applyNumberFormat="1" applyFon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2" fontId="4" fillId="2" borderId="1" xfId="1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vertical="center" wrapText="1"/>
    </xf>
    <xf numFmtId="2" fontId="12" fillId="0" borderId="9" xfId="0" applyNumberFormat="1" applyFont="1" applyBorder="1" applyAlignment="1">
      <alignment wrapText="1"/>
    </xf>
    <xf numFmtId="2" fontId="4" fillId="0" borderId="1" xfId="1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left"/>
    </xf>
    <xf numFmtId="2" fontId="8" fillId="0" borderId="1" xfId="0" applyNumberFormat="1" applyFont="1" applyBorder="1" applyAlignment="1">
      <alignment horizontal="left"/>
    </xf>
    <xf numFmtId="2" fontId="4" fillId="0" borderId="0" xfId="1" applyNumberFormat="1" applyFont="1" applyAlignment="1">
      <alignment horizontal="center"/>
    </xf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13" fillId="0" borderId="0" xfId="0" applyFont="1" applyAlignment="1">
      <alignment horizontal="right" wrapText="1"/>
    </xf>
    <xf numFmtId="2" fontId="3" fillId="0" borderId="1" xfId="0" applyNumberFormat="1" applyFont="1" applyBorder="1" applyAlignment="1">
      <alignment horizontal="left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left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view="pageBreakPreview" topLeftCell="A22" zoomScaleNormal="100" zoomScaleSheetLayoutView="100" workbookViewId="0">
      <selection activeCell="E28" sqref="E28"/>
    </sheetView>
  </sheetViews>
  <sheetFormatPr defaultColWidth="9.140625" defaultRowHeight="15" x14ac:dyDescent="0.25"/>
  <cols>
    <col min="1" max="1" width="35.28515625" style="2" customWidth="1"/>
    <col min="2" max="2" width="20.28515625" style="2" customWidth="1"/>
    <col min="3" max="3" width="14.140625" style="2" customWidth="1"/>
    <col min="4" max="4" width="13.42578125" style="2" customWidth="1"/>
    <col min="5" max="5" width="14.140625" style="2" customWidth="1"/>
    <col min="6" max="7" width="9.140625" style="2"/>
    <col min="8" max="8" width="13.42578125" style="2" bestFit="1" customWidth="1"/>
    <col min="9" max="16384" width="9.140625" style="2"/>
  </cols>
  <sheetData>
    <row r="1" spans="1:5" ht="15.75" x14ac:dyDescent="0.25">
      <c r="A1" s="83" t="s">
        <v>9</v>
      </c>
      <c r="B1" s="83"/>
      <c r="C1" s="83"/>
      <c r="D1" s="83"/>
      <c r="E1" s="83"/>
    </row>
    <row r="2" spans="1:5" ht="28.15" customHeight="1" x14ac:dyDescent="0.25">
      <c r="A2" s="84" t="s">
        <v>10</v>
      </c>
      <c r="B2" s="85"/>
      <c r="C2" s="85"/>
      <c r="D2" s="85"/>
      <c r="E2" s="85"/>
    </row>
    <row r="3" spans="1:5" x14ac:dyDescent="0.25">
      <c r="A3" s="86" t="s">
        <v>48</v>
      </c>
      <c r="B3" s="86"/>
      <c r="C3" s="86"/>
      <c r="D3" s="86"/>
      <c r="E3" s="86"/>
    </row>
    <row r="4" spans="1:5" s="1" customFormat="1" ht="15.6" customHeight="1" x14ac:dyDescent="0.25">
      <c r="A4" s="28" t="s">
        <v>11</v>
      </c>
      <c r="B4" s="4"/>
      <c r="C4" s="4"/>
      <c r="D4" s="82" t="s">
        <v>49</v>
      </c>
      <c r="E4" s="82"/>
    </row>
    <row r="5" spans="1:5" x14ac:dyDescent="0.25">
      <c r="A5" s="30"/>
      <c r="B5" s="4"/>
      <c r="C5" s="4"/>
      <c r="D5" s="4"/>
      <c r="E5" s="4"/>
    </row>
    <row r="6" spans="1:5" ht="18" customHeight="1" x14ac:dyDescent="0.25">
      <c r="A6" s="87" t="s">
        <v>0</v>
      </c>
      <c r="B6" s="87"/>
      <c r="C6" s="87"/>
      <c r="D6" s="87"/>
      <c r="E6" s="87"/>
    </row>
    <row r="7" spans="1:5" ht="21.75" customHeight="1" x14ac:dyDescent="0.25">
      <c r="A7" s="88" t="s">
        <v>20</v>
      </c>
      <c r="B7" s="88"/>
      <c r="C7" s="88"/>
      <c r="D7" s="88"/>
      <c r="E7" s="88"/>
    </row>
    <row r="8" spans="1:5" x14ac:dyDescent="0.25">
      <c r="A8" s="81" t="s">
        <v>1</v>
      </c>
      <c r="B8" s="81"/>
      <c r="C8" s="81"/>
      <c r="D8" s="81"/>
      <c r="E8" s="81"/>
    </row>
    <row r="9" spans="1:5" ht="17.25" customHeight="1" x14ac:dyDescent="0.25">
      <c r="A9" s="90" t="s">
        <v>41</v>
      </c>
      <c r="B9" s="90"/>
      <c r="C9" s="90"/>
      <c r="D9" s="90"/>
      <c r="E9" s="90"/>
    </row>
    <row r="10" spans="1:5" ht="31.5" customHeight="1" x14ac:dyDescent="0.25">
      <c r="A10" s="91" t="s">
        <v>42</v>
      </c>
      <c r="B10" s="91"/>
      <c r="C10" s="91"/>
      <c r="D10" s="91"/>
      <c r="E10" s="91"/>
    </row>
    <row r="11" spans="1:5" ht="18.75" customHeight="1" x14ac:dyDescent="0.25">
      <c r="A11" s="87" t="s">
        <v>24</v>
      </c>
      <c r="B11" s="87"/>
      <c r="C11" s="87"/>
      <c r="D11" s="87"/>
      <c r="E11" s="87"/>
    </row>
    <row r="12" spans="1:5" ht="18" customHeight="1" x14ac:dyDescent="0.25">
      <c r="A12" s="81" t="s">
        <v>2</v>
      </c>
      <c r="B12" s="92"/>
      <c r="C12" s="92"/>
      <c r="D12" s="92"/>
      <c r="E12" s="92"/>
    </row>
    <row r="13" spans="1:5" x14ac:dyDescent="0.25">
      <c r="A13" s="87" t="s">
        <v>25</v>
      </c>
      <c r="B13" s="87"/>
      <c r="C13" s="87"/>
      <c r="D13" s="87"/>
      <c r="E13" s="87"/>
    </row>
    <row r="14" spans="1:5" ht="17.25" customHeight="1" x14ac:dyDescent="0.25">
      <c r="A14" s="81" t="s">
        <v>12</v>
      </c>
      <c r="B14" s="92"/>
      <c r="C14" s="92"/>
      <c r="D14" s="92"/>
      <c r="E14" s="92"/>
    </row>
    <row r="15" spans="1:5" ht="33.6" customHeight="1" x14ac:dyDescent="0.25">
      <c r="A15" s="87" t="s">
        <v>13</v>
      </c>
      <c r="B15" s="87"/>
      <c r="C15" s="87"/>
      <c r="D15" s="87"/>
      <c r="E15" s="87"/>
    </row>
    <row r="16" spans="1:5" ht="63.75" customHeight="1" x14ac:dyDescent="0.25">
      <c r="A16" s="87" t="s">
        <v>21</v>
      </c>
      <c r="B16" s="87"/>
      <c r="C16" s="87"/>
      <c r="D16" s="87"/>
      <c r="E16" s="87"/>
    </row>
    <row r="17" spans="1:8" ht="36.75" customHeight="1" x14ac:dyDescent="0.25">
      <c r="A17" s="93" t="s">
        <v>22</v>
      </c>
      <c r="B17" s="93"/>
      <c r="C17" s="93"/>
      <c r="D17" s="93"/>
      <c r="E17" s="93"/>
    </row>
    <row r="18" spans="1:8" ht="17.25" customHeight="1" x14ac:dyDescent="0.25">
      <c r="A18" s="93"/>
      <c r="B18" s="93"/>
      <c r="C18" s="93"/>
      <c r="D18" s="93"/>
      <c r="E18" s="93"/>
      <c r="F18" s="2">
        <v>1781.6</v>
      </c>
      <c r="G18" s="2">
        <v>3</v>
      </c>
    </row>
    <row r="19" spans="1:8" ht="135" x14ac:dyDescent="0.25">
      <c r="A19" s="3" t="s">
        <v>34</v>
      </c>
      <c r="B19" s="3" t="s">
        <v>8</v>
      </c>
      <c r="C19" s="3" t="s">
        <v>3</v>
      </c>
      <c r="D19" s="3" t="s">
        <v>35</v>
      </c>
      <c r="E19" s="3" t="s">
        <v>7</v>
      </c>
    </row>
    <row r="20" spans="1:8" ht="51" x14ac:dyDescent="0.25">
      <c r="A20" s="25" t="s">
        <v>44</v>
      </c>
      <c r="B20" s="9" t="s">
        <v>39</v>
      </c>
      <c r="C20" s="3" t="s">
        <v>4</v>
      </c>
      <c r="D20" s="3">
        <v>12.31</v>
      </c>
      <c r="E20" s="8">
        <f>D20*F18*G18</f>
        <v>65794.487999999998</v>
      </c>
    </row>
    <row r="21" spans="1:8" ht="75" x14ac:dyDescent="0.25">
      <c r="A21" s="7" t="s">
        <v>46</v>
      </c>
      <c r="B21" s="9" t="s">
        <v>27</v>
      </c>
      <c r="C21" s="3" t="s">
        <v>4</v>
      </c>
      <c r="D21" s="3"/>
      <c r="E21" s="8">
        <f>1173.26*3</f>
        <v>3519.7799999999997</v>
      </c>
    </row>
    <row r="22" spans="1:8" ht="38.25" x14ac:dyDescent="0.25">
      <c r="A22" s="7" t="s">
        <v>18</v>
      </c>
      <c r="B22" s="9" t="s">
        <v>19</v>
      </c>
      <c r="C22" s="3" t="s">
        <v>4</v>
      </c>
      <c r="D22" s="3">
        <v>0</v>
      </c>
      <c r="E22" s="8">
        <v>0</v>
      </c>
    </row>
    <row r="23" spans="1:8" x14ac:dyDescent="0.25">
      <c r="A23" s="7" t="s">
        <v>40</v>
      </c>
      <c r="B23" s="9" t="s">
        <v>23</v>
      </c>
      <c r="C23" s="3" t="s">
        <v>4</v>
      </c>
      <c r="D23" s="3">
        <v>4.78</v>
      </c>
      <c r="E23" s="8">
        <f>D23*F18*G18</f>
        <v>25548.144</v>
      </c>
    </row>
    <row r="24" spans="1:8" x14ac:dyDescent="0.25">
      <c r="A24" s="7" t="s">
        <v>50</v>
      </c>
      <c r="B24" s="9" t="s">
        <v>27</v>
      </c>
      <c r="C24" s="3" t="s">
        <v>28</v>
      </c>
      <c r="D24" s="3"/>
      <c r="E24" s="8">
        <v>8660.15</v>
      </c>
    </row>
    <row r="25" spans="1:8" x14ac:dyDescent="0.25">
      <c r="A25" s="7" t="s">
        <v>51</v>
      </c>
      <c r="B25" s="9" t="s">
        <v>27</v>
      </c>
      <c r="C25" s="3" t="s">
        <v>28</v>
      </c>
      <c r="D25" s="3"/>
      <c r="E25" s="8">
        <v>1583.68</v>
      </c>
    </row>
    <row r="26" spans="1:8" x14ac:dyDescent="0.25">
      <c r="A26" s="7" t="s">
        <v>52</v>
      </c>
      <c r="B26" s="9" t="s">
        <v>27</v>
      </c>
      <c r="C26" s="3" t="s">
        <v>28</v>
      </c>
      <c r="D26" s="3"/>
      <c r="E26" s="8">
        <v>854.52</v>
      </c>
    </row>
    <row r="27" spans="1:8" x14ac:dyDescent="0.25">
      <c r="A27" s="35" t="s">
        <v>53</v>
      </c>
      <c r="B27" s="9" t="s">
        <v>27</v>
      </c>
      <c r="C27" s="3" t="s">
        <v>28</v>
      </c>
      <c r="D27" s="3"/>
      <c r="E27" s="8">
        <f>74+70+63</f>
        <v>207</v>
      </c>
    </row>
    <row r="28" spans="1:8" x14ac:dyDescent="0.25">
      <c r="A28" s="27" t="s">
        <v>54</v>
      </c>
      <c r="B28" s="33" t="s">
        <v>45</v>
      </c>
      <c r="C28" s="34" t="s">
        <v>28</v>
      </c>
      <c r="D28" s="26"/>
      <c r="E28" s="8">
        <v>20029.97</v>
      </c>
    </row>
    <row r="29" spans="1:8" s="14" customFormat="1" ht="14.25" x14ac:dyDescent="0.2">
      <c r="A29" s="10" t="s">
        <v>29</v>
      </c>
      <c r="B29" s="11"/>
      <c r="C29" s="12"/>
      <c r="D29" s="12"/>
      <c r="E29" s="13">
        <f>SUM(E20:E28)</f>
        <v>126197.73199999999</v>
      </c>
    </row>
    <row r="31" spans="1:8" ht="28.9" customHeight="1" x14ac:dyDescent="0.25">
      <c r="A31" s="94" t="s">
        <v>56</v>
      </c>
      <c r="B31" s="94"/>
      <c r="C31" s="94"/>
      <c r="D31" s="94"/>
      <c r="E31" s="94"/>
      <c r="F31" s="89"/>
      <c r="G31" s="87"/>
      <c r="H31" s="15"/>
    </row>
    <row r="32" spans="1:8" ht="28.15" customHeight="1" x14ac:dyDescent="0.25">
      <c r="A32" s="87" t="s">
        <v>17</v>
      </c>
      <c r="B32" s="87"/>
      <c r="C32" s="87"/>
      <c r="D32" s="87"/>
      <c r="E32" s="87"/>
      <c r="F32" s="17"/>
      <c r="G32" s="18"/>
    </row>
    <row r="33" spans="1:8" ht="19.5" customHeight="1" x14ac:dyDescent="0.25">
      <c r="A33" s="87" t="s">
        <v>16</v>
      </c>
      <c r="B33" s="87"/>
      <c r="C33" s="87"/>
      <c r="D33" s="87"/>
      <c r="E33" s="87"/>
    </row>
    <row r="34" spans="1:8" ht="31.5" customHeight="1" x14ac:dyDescent="0.25">
      <c r="A34" s="87" t="s">
        <v>30</v>
      </c>
      <c r="B34" s="87"/>
      <c r="C34" s="87"/>
      <c r="D34" s="87"/>
      <c r="E34" s="87"/>
      <c r="F34" s="14"/>
      <c r="G34" s="14"/>
      <c r="H34" s="16"/>
    </row>
    <row r="35" spans="1:8" x14ac:dyDescent="0.25">
      <c r="A35" s="87" t="s">
        <v>14</v>
      </c>
      <c r="B35" s="87"/>
      <c r="C35" s="87"/>
      <c r="D35" s="87"/>
      <c r="E35" s="87"/>
    </row>
    <row r="36" spans="1:8" x14ac:dyDescent="0.25">
      <c r="A36" s="98" t="s">
        <v>5</v>
      </c>
      <c r="B36" s="98"/>
      <c r="C36" s="98"/>
      <c r="D36" s="98"/>
      <c r="E36" s="98"/>
    </row>
    <row r="37" spans="1:8" x14ac:dyDescent="0.25">
      <c r="A37" s="87" t="s">
        <v>14</v>
      </c>
      <c r="B37" s="87"/>
      <c r="C37" s="87"/>
      <c r="D37" s="87"/>
      <c r="E37" s="87"/>
    </row>
    <row r="38" spans="1:8" x14ac:dyDescent="0.25">
      <c r="A38" s="95" t="s">
        <v>26</v>
      </c>
      <c r="B38" s="95"/>
      <c r="C38" s="95"/>
      <c r="D38" s="95"/>
      <c r="E38" s="5"/>
    </row>
    <row r="39" spans="1:8" x14ac:dyDescent="0.25">
      <c r="B39" s="96" t="s">
        <v>15</v>
      </c>
      <c r="C39" s="96"/>
      <c r="D39" s="96"/>
      <c r="E39" s="6" t="s">
        <v>6</v>
      </c>
    </row>
    <row r="40" spans="1:8" x14ac:dyDescent="0.25">
      <c r="A40" s="29"/>
      <c r="B40" s="29"/>
      <c r="C40" s="29"/>
      <c r="D40" s="29"/>
      <c r="E40" s="29"/>
    </row>
    <row r="41" spans="1:8" x14ac:dyDescent="0.25">
      <c r="A41" s="95" t="s">
        <v>43</v>
      </c>
      <c r="B41" s="95"/>
      <c r="C41" s="95"/>
      <c r="D41" s="95"/>
      <c r="E41" s="5"/>
    </row>
    <row r="42" spans="1:8" x14ac:dyDescent="0.25">
      <c r="B42" s="97" t="s">
        <v>15</v>
      </c>
      <c r="C42" s="97"/>
      <c r="D42" s="97"/>
      <c r="E42" s="6" t="s">
        <v>6</v>
      </c>
    </row>
    <row r="43" spans="1:8" x14ac:dyDescent="0.25">
      <c r="B43" s="32"/>
      <c r="C43" s="32"/>
      <c r="D43" s="32"/>
      <c r="E43" s="6"/>
    </row>
    <row r="44" spans="1:8" x14ac:dyDescent="0.25">
      <c r="B44" s="32"/>
      <c r="C44" s="32"/>
      <c r="D44" s="32"/>
      <c r="E44" s="6"/>
    </row>
    <row r="45" spans="1:8" x14ac:dyDescent="0.25">
      <c r="B45" s="32"/>
      <c r="C45" s="32"/>
      <c r="D45" s="32"/>
      <c r="E45" s="6"/>
    </row>
    <row r="46" spans="1:8" x14ac:dyDescent="0.25">
      <c r="A46" s="2" t="s">
        <v>36</v>
      </c>
    </row>
    <row r="47" spans="1:8" x14ac:dyDescent="0.25">
      <c r="A47" s="14" t="s">
        <v>31</v>
      </c>
      <c r="B47" s="19"/>
    </row>
    <row r="48" spans="1:8" x14ac:dyDescent="0.25">
      <c r="A48" s="14" t="s">
        <v>38</v>
      </c>
      <c r="B48" s="22">
        <v>-11554.71</v>
      </c>
    </row>
    <row r="49" spans="1:2" x14ac:dyDescent="0.25">
      <c r="A49" s="31" t="s">
        <v>55</v>
      </c>
      <c r="B49" s="23"/>
    </row>
    <row r="50" spans="1:2" x14ac:dyDescent="0.25">
      <c r="A50" s="2" t="s">
        <v>32</v>
      </c>
      <c r="B50" s="23">
        <v>108588.67</v>
      </c>
    </row>
    <row r="51" spans="1:2" x14ac:dyDescent="0.25">
      <c r="A51" s="2" t="s">
        <v>47</v>
      </c>
      <c r="B51" s="23">
        <v>906.52</v>
      </c>
    </row>
    <row r="52" spans="1:2" ht="29.25" customHeight="1" x14ac:dyDescent="0.25">
      <c r="A52" s="31" t="s">
        <v>37</v>
      </c>
      <c r="B52" s="24">
        <f>E29</f>
        <v>126197.73199999999</v>
      </c>
    </row>
    <row r="53" spans="1:2" x14ac:dyDescent="0.25">
      <c r="A53" s="20" t="s">
        <v>33</v>
      </c>
      <c r="B53" s="21">
        <f>B48+B50+B51-B52</f>
        <v>-28257.251999999993</v>
      </c>
    </row>
  </sheetData>
  <mergeCells count="29">
    <mergeCell ref="A38:D38"/>
    <mergeCell ref="B39:D39"/>
    <mergeCell ref="A41:D41"/>
    <mergeCell ref="B42:D42"/>
    <mergeCell ref="A32:E32"/>
    <mergeCell ref="A33:E33"/>
    <mergeCell ref="A34:E34"/>
    <mergeCell ref="A35:E35"/>
    <mergeCell ref="A36:E36"/>
    <mergeCell ref="A37:E37"/>
    <mergeCell ref="F31:G31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31:E31"/>
    <mergeCell ref="A8:E8"/>
    <mergeCell ref="D4:E4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19685039370078741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view="pageBreakPreview" topLeftCell="A19" zoomScaleNormal="100" zoomScaleSheetLayoutView="100" workbookViewId="0">
      <selection activeCell="A32" sqref="A32:E32"/>
    </sheetView>
  </sheetViews>
  <sheetFormatPr defaultColWidth="9.140625" defaultRowHeight="15" x14ac:dyDescent="0.25"/>
  <cols>
    <col min="1" max="1" width="35.28515625" style="2" customWidth="1"/>
    <col min="2" max="2" width="20.28515625" style="2" customWidth="1"/>
    <col min="3" max="3" width="14.140625" style="2" customWidth="1"/>
    <col min="4" max="4" width="13.42578125" style="2" customWidth="1"/>
    <col min="5" max="5" width="14.140625" style="2" customWidth="1"/>
    <col min="6" max="7" width="9.140625" style="2"/>
    <col min="8" max="8" width="13.42578125" style="2" bestFit="1" customWidth="1"/>
    <col min="9" max="16384" width="9.140625" style="2"/>
  </cols>
  <sheetData>
    <row r="1" spans="1:5" ht="15.75" x14ac:dyDescent="0.25">
      <c r="A1" s="83" t="s">
        <v>9</v>
      </c>
      <c r="B1" s="83"/>
      <c r="C1" s="83"/>
      <c r="D1" s="83"/>
      <c r="E1" s="83"/>
    </row>
    <row r="2" spans="1:5" ht="28.15" customHeight="1" x14ac:dyDescent="0.25">
      <c r="A2" s="84" t="s">
        <v>10</v>
      </c>
      <c r="B2" s="85"/>
      <c r="C2" s="85"/>
      <c r="D2" s="85"/>
      <c r="E2" s="85"/>
    </row>
    <row r="3" spans="1:5" x14ac:dyDescent="0.25">
      <c r="A3" s="86" t="s">
        <v>59</v>
      </c>
      <c r="B3" s="86"/>
      <c r="C3" s="86"/>
      <c r="D3" s="86"/>
      <c r="E3" s="86"/>
    </row>
    <row r="4" spans="1:5" s="1" customFormat="1" ht="15.6" customHeight="1" x14ac:dyDescent="0.25">
      <c r="A4" s="44" t="s">
        <v>11</v>
      </c>
      <c r="B4" s="45"/>
      <c r="C4" s="45"/>
      <c r="D4" s="99" t="s">
        <v>60</v>
      </c>
      <c r="E4" s="99"/>
    </row>
    <row r="5" spans="1:5" x14ac:dyDescent="0.25">
      <c r="A5" s="37"/>
      <c r="B5" s="4"/>
      <c r="C5" s="4"/>
      <c r="D5" s="4"/>
      <c r="E5" s="4"/>
    </row>
    <row r="6" spans="1:5" ht="18" customHeight="1" x14ac:dyDescent="0.25">
      <c r="A6" s="87" t="s">
        <v>0</v>
      </c>
      <c r="B6" s="87"/>
      <c r="C6" s="87"/>
      <c r="D6" s="87"/>
      <c r="E6" s="87"/>
    </row>
    <row r="7" spans="1:5" ht="21.75" customHeight="1" x14ac:dyDescent="0.25">
      <c r="A7" s="88" t="s">
        <v>20</v>
      </c>
      <c r="B7" s="88"/>
      <c r="C7" s="88"/>
      <c r="D7" s="88"/>
      <c r="E7" s="88"/>
    </row>
    <row r="8" spans="1:5" x14ac:dyDescent="0.25">
      <c r="A8" s="81" t="s">
        <v>1</v>
      </c>
      <c r="B8" s="81"/>
      <c r="C8" s="81"/>
      <c r="D8" s="81"/>
      <c r="E8" s="81"/>
    </row>
    <row r="9" spans="1:5" ht="17.25" customHeight="1" x14ac:dyDescent="0.25">
      <c r="A9" s="90" t="s">
        <v>41</v>
      </c>
      <c r="B9" s="90"/>
      <c r="C9" s="90"/>
      <c r="D9" s="90"/>
      <c r="E9" s="90"/>
    </row>
    <row r="10" spans="1:5" ht="31.5" customHeight="1" x14ac:dyDescent="0.25">
      <c r="A10" s="91" t="s">
        <v>42</v>
      </c>
      <c r="B10" s="91"/>
      <c r="C10" s="91"/>
      <c r="D10" s="91"/>
      <c r="E10" s="91"/>
    </row>
    <row r="11" spans="1:5" ht="18.75" customHeight="1" x14ac:dyDescent="0.25">
      <c r="A11" s="87" t="s">
        <v>24</v>
      </c>
      <c r="B11" s="87"/>
      <c r="C11" s="87"/>
      <c r="D11" s="87"/>
      <c r="E11" s="87"/>
    </row>
    <row r="12" spans="1:5" ht="18" customHeight="1" x14ac:dyDescent="0.25">
      <c r="A12" s="81" t="s">
        <v>2</v>
      </c>
      <c r="B12" s="92"/>
      <c r="C12" s="92"/>
      <c r="D12" s="92"/>
      <c r="E12" s="92"/>
    </row>
    <row r="13" spans="1:5" x14ac:dyDescent="0.25">
      <c r="A13" s="87" t="s">
        <v>25</v>
      </c>
      <c r="B13" s="87"/>
      <c r="C13" s="87"/>
      <c r="D13" s="87"/>
      <c r="E13" s="87"/>
    </row>
    <row r="14" spans="1:5" ht="17.25" customHeight="1" x14ac:dyDescent="0.25">
      <c r="A14" s="81" t="s">
        <v>12</v>
      </c>
      <c r="B14" s="92"/>
      <c r="C14" s="92"/>
      <c r="D14" s="92"/>
      <c r="E14" s="92"/>
    </row>
    <row r="15" spans="1:5" ht="33.6" customHeight="1" x14ac:dyDescent="0.25">
      <c r="A15" s="87" t="s">
        <v>13</v>
      </c>
      <c r="B15" s="87"/>
      <c r="C15" s="87"/>
      <c r="D15" s="87"/>
      <c r="E15" s="87"/>
    </row>
    <row r="16" spans="1:5" ht="63.75" customHeight="1" x14ac:dyDescent="0.25">
      <c r="A16" s="87" t="s">
        <v>21</v>
      </c>
      <c r="B16" s="87"/>
      <c r="C16" s="87"/>
      <c r="D16" s="87"/>
      <c r="E16" s="87"/>
    </row>
    <row r="17" spans="1:8" ht="36.75" customHeight="1" x14ac:dyDescent="0.25">
      <c r="A17" s="93" t="s">
        <v>22</v>
      </c>
      <c r="B17" s="93"/>
      <c r="C17" s="93"/>
      <c r="D17" s="93"/>
      <c r="E17" s="93"/>
    </row>
    <row r="18" spans="1:8" ht="17.25" customHeight="1" x14ac:dyDescent="0.25">
      <c r="A18" s="93"/>
      <c r="B18" s="93"/>
      <c r="C18" s="93"/>
      <c r="D18" s="93"/>
      <c r="E18" s="93"/>
      <c r="F18" s="2">
        <v>1781.6</v>
      </c>
      <c r="G18" s="2">
        <v>3</v>
      </c>
    </row>
    <row r="19" spans="1:8" ht="135" x14ac:dyDescent="0.25">
      <c r="A19" s="3" t="s">
        <v>34</v>
      </c>
      <c r="B19" s="3" t="s">
        <v>8</v>
      </c>
      <c r="C19" s="3" t="s">
        <v>3</v>
      </c>
      <c r="D19" s="3" t="s">
        <v>35</v>
      </c>
      <c r="E19" s="3" t="s">
        <v>7</v>
      </c>
    </row>
    <row r="20" spans="1:8" ht="51" x14ac:dyDescent="0.25">
      <c r="A20" s="25" t="s">
        <v>44</v>
      </c>
      <c r="B20" s="9" t="s">
        <v>39</v>
      </c>
      <c r="C20" s="3" t="s">
        <v>4</v>
      </c>
      <c r="D20" s="3">
        <v>12.31</v>
      </c>
      <c r="E20" s="8">
        <f>D20*F18*G18</f>
        <v>65794.487999999998</v>
      </c>
    </row>
    <row r="21" spans="1:8" ht="60" x14ac:dyDescent="0.25">
      <c r="A21" s="7" t="s">
        <v>57</v>
      </c>
      <c r="B21" s="9" t="s">
        <v>58</v>
      </c>
      <c r="C21" s="3" t="s">
        <v>4</v>
      </c>
      <c r="D21" s="3"/>
      <c r="E21" s="8">
        <f>1173.26*2</f>
        <v>2346.52</v>
      </c>
    </row>
    <row r="22" spans="1:8" ht="38.25" x14ac:dyDescent="0.25">
      <c r="A22" s="7" t="s">
        <v>18</v>
      </c>
      <c r="B22" s="9" t="s">
        <v>19</v>
      </c>
      <c r="C22" s="3" t="s">
        <v>4</v>
      </c>
      <c r="D22" s="3">
        <v>0</v>
      </c>
      <c r="E22" s="8">
        <v>0</v>
      </c>
    </row>
    <row r="23" spans="1:8" x14ac:dyDescent="0.25">
      <c r="A23" s="7" t="s">
        <v>40</v>
      </c>
      <c r="B23" s="9" t="s">
        <v>23</v>
      </c>
      <c r="C23" s="3" t="s">
        <v>4</v>
      </c>
      <c r="D23" s="3">
        <v>4.78</v>
      </c>
      <c r="E23" s="8">
        <f>D23*F18*G18</f>
        <v>25548.144</v>
      </c>
    </row>
    <row r="24" spans="1:8" x14ac:dyDescent="0.25">
      <c r="A24" s="7" t="s">
        <v>50</v>
      </c>
      <c r="B24" s="9" t="s">
        <v>58</v>
      </c>
      <c r="C24" s="3" t="s">
        <v>28</v>
      </c>
      <c r="D24" s="3"/>
      <c r="E24" s="8">
        <v>6800.45</v>
      </c>
    </row>
    <row r="25" spans="1:8" x14ac:dyDescent="0.25">
      <c r="A25" s="7" t="s">
        <v>51</v>
      </c>
      <c r="B25" s="9" t="s">
        <v>58</v>
      </c>
      <c r="C25" s="3" t="s">
        <v>28</v>
      </c>
      <c r="D25" s="3"/>
      <c r="E25" s="8">
        <v>1599.84</v>
      </c>
    </row>
    <row r="26" spans="1:8" x14ac:dyDescent="0.25">
      <c r="A26" s="7" t="s">
        <v>52</v>
      </c>
      <c r="B26" s="9" t="s">
        <v>58</v>
      </c>
      <c r="C26" s="3" t="s">
        <v>28</v>
      </c>
      <c r="D26" s="3"/>
      <c r="E26" s="8">
        <v>854.52</v>
      </c>
    </row>
    <row r="27" spans="1:8" x14ac:dyDescent="0.25">
      <c r="A27" s="35" t="s">
        <v>53</v>
      </c>
      <c r="B27" s="9" t="s">
        <v>58</v>
      </c>
      <c r="C27" s="3" t="s">
        <v>28</v>
      </c>
      <c r="D27" s="3"/>
      <c r="E27" s="8">
        <v>958.75</v>
      </c>
    </row>
    <row r="28" spans="1:8" x14ac:dyDescent="0.25">
      <c r="A28" s="27"/>
      <c r="B28" s="33"/>
      <c r="C28" s="34"/>
      <c r="D28" s="26"/>
      <c r="E28" s="8"/>
    </row>
    <row r="29" spans="1:8" s="14" customFormat="1" ht="14.25" x14ac:dyDescent="0.2">
      <c r="A29" s="10" t="s">
        <v>29</v>
      </c>
      <c r="B29" s="11"/>
      <c r="C29" s="12"/>
      <c r="D29" s="12"/>
      <c r="E29" s="13">
        <f>SUM(E20:E28)</f>
        <v>103902.712</v>
      </c>
    </row>
    <row r="31" spans="1:8" ht="28.9" customHeight="1" x14ac:dyDescent="0.25">
      <c r="A31" s="94" t="s">
        <v>62</v>
      </c>
      <c r="B31" s="94"/>
      <c r="C31" s="94"/>
      <c r="D31" s="94"/>
      <c r="E31" s="94"/>
      <c r="F31" s="89"/>
      <c r="G31" s="87"/>
      <c r="H31" s="15"/>
    </row>
    <row r="32" spans="1:8" ht="28.15" customHeight="1" x14ac:dyDescent="0.25">
      <c r="A32" s="87" t="s">
        <v>17</v>
      </c>
      <c r="B32" s="87"/>
      <c r="C32" s="87"/>
      <c r="D32" s="87"/>
      <c r="E32" s="87"/>
      <c r="F32" s="17"/>
      <c r="G32" s="18"/>
    </row>
    <row r="33" spans="1:8" ht="19.5" customHeight="1" x14ac:dyDescent="0.25">
      <c r="A33" s="87" t="s">
        <v>16</v>
      </c>
      <c r="B33" s="87"/>
      <c r="C33" s="87"/>
      <c r="D33" s="87"/>
      <c r="E33" s="87"/>
    </row>
    <row r="34" spans="1:8" ht="31.5" customHeight="1" x14ac:dyDescent="0.25">
      <c r="A34" s="87" t="s">
        <v>30</v>
      </c>
      <c r="B34" s="87"/>
      <c r="C34" s="87"/>
      <c r="D34" s="87"/>
      <c r="E34" s="87"/>
      <c r="F34" s="14"/>
      <c r="G34" s="14"/>
      <c r="H34" s="16"/>
    </row>
    <row r="35" spans="1:8" x14ac:dyDescent="0.25">
      <c r="A35" s="87" t="s">
        <v>14</v>
      </c>
      <c r="B35" s="87"/>
      <c r="C35" s="87"/>
      <c r="D35" s="87"/>
      <c r="E35" s="87"/>
    </row>
    <row r="36" spans="1:8" x14ac:dyDescent="0.25">
      <c r="A36" s="98" t="s">
        <v>5</v>
      </c>
      <c r="B36" s="98"/>
      <c r="C36" s="98"/>
      <c r="D36" s="98"/>
      <c r="E36" s="98"/>
    </row>
    <row r="37" spans="1:8" x14ac:dyDescent="0.25">
      <c r="A37" s="87" t="s">
        <v>14</v>
      </c>
      <c r="B37" s="87"/>
      <c r="C37" s="87"/>
      <c r="D37" s="87"/>
      <c r="E37" s="87"/>
    </row>
    <row r="38" spans="1:8" x14ac:dyDescent="0.25">
      <c r="A38" s="95" t="s">
        <v>26</v>
      </c>
      <c r="B38" s="95"/>
      <c r="C38" s="95"/>
      <c r="D38" s="95"/>
      <c r="E38" s="5"/>
    </row>
    <row r="39" spans="1:8" x14ac:dyDescent="0.25">
      <c r="B39" s="96" t="s">
        <v>15</v>
      </c>
      <c r="C39" s="96"/>
      <c r="D39" s="96"/>
      <c r="E39" s="6" t="s">
        <v>6</v>
      </c>
    </row>
    <row r="40" spans="1:8" x14ac:dyDescent="0.25">
      <c r="A40" s="36"/>
      <c r="B40" s="36"/>
      <c r="C40" s="36"/>
      <c r="D40" s="36"/>
      <c r="E40" s="36"/>
    </row>
    <row r="41" spans="1:8" x14ac:dyDescent="0.25">
      <c r="A41" s="95" t="s">
        <v>43</v>
      </c>
      <c r="B41" s="95"/>
      <c r="C41" s="95"/>
      <c r="D41" s="95"/>
      <c r="E41" s="5"/>
    </row>
    <row r="42" spans="1:8" x14ac:dyDescent="0.25">
      <c r="B42" s="97" t="s">
        <v>15</v>
      </c>
      <c r="C42" s="97"/>
      <c r="D42" s="97"/>
      <c r="E42" s="6" t="s">
        <v>6</v>
      </c>
    </row>
    <row r="43" spans="1:8" x14ac:dyDescent="0.25">
      <c r="B43" s="39"/>
      <c r="C43" s="39"/>
      <c r="D43" s="39"/>
      <c r="E43" s="6"/>
    </row>
    <row r="44" spans="1:8" x14ac:dyDescent="0.25">
      <c r="B44" s="39"/>
      <c r="C44" s="39"/>
      <c r="D44" s="39"/>
      <c r="E44" s="6"/>
    </row>
    <row r="45" spans="1:8" x14ac:dyDescent="0.25">
      <c r="B45" s="39"/>
      <c r="C45" s="39"/>
      <c r="D45" s="39"/>
      <c r="E45" s="6"/>
    </row>
    <row r="46" spans="1:8" x14ac:dyDescent="0.25">
      <c r="A46" s="2" t="s">
        <v>36</v>
      </c>
    </row>
    <row r="47" spans="1:8" x14ac:dyDescent="0.25">
      <c r="A47" s="14" t="s">
        <v>31</v>
      </c>
      <c r="B47" s="19"/>
    </row>
    <row r="48" spans="1:8" x14ac:dyDescent="0.25">
      <c r="A48" s="14" t="s">
        <v>38</v>
      </c>
      <c r="B48" s="22">
        <f>'1кв'!B53</f>
        <v>-28257.251999999993</v>
      </c>
    </row>
    <row r="49" spans="1:2" x14ac:dyDescent="0.25">
      <c r="A49" s="38" t="s">
        <v>61</v>
      </c>
      <c r="B49" s="23"/>
    </row>
    <row r="50" spans="1:2" x14ac:dyDescent="0.25">
      <c r="A50" s="2" t="s">
        <v>32</v>
      </c>
      <c r="B50" s="23">
        <f>102583.09-6.9</f>
        <v>102576.19</v>
      </c>
    </row>
    <row r="51" spans="1:2" x14ac:dyDescent="0.25">
      <c r="A51" s="2" t="s">
        <v>47</v>
      </c>
      <c r="B51" s="23">
        <v>0</v>
      </c>
    </row>
    <row r="52" spans="1:2" ht="29.25" customHeight="1" x14ac:dyDescent="0.25">
      <c r="A52" s="38" t="s">
        <v>37</v>
      </c>
      <c r="B52" s="24">
        <f>E29</f>
        <v>103902.712</v>
      </c>
    </row>
    <row r="53" spans="1:2" x14ac:dyDescent="0.25">
      <c r="A53" s="20" t="s">
        <v>33</v>
      </c>
      <c r="B53" s="21">
        <f>B48+B50+B51-B52</f>
        <v>-29583.77399999999</v>
      </c>
    </row>
  </sheetData>
  <mergeCells count="29"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  <mergeCell ref="A36:E36"/>
    <mergeCell ref="A14:E14"/>
    <mergeCell ref="A15:E15"/>
    <mergeCell ref="A16:E16"/>
    <mergeCell ref="A17:E17"/>
    <mergeCell ref="A18:E18"/>
    <mergeCell ref="A31:E31"/>
    <mergeCell ref="F31:G31"/>
    <mergeCell ref="A32:E32"/>
    <mergeCell ref="A33:E33"/>
    <mergeCell ref="A34:E34"/>
    <mergeCell ref="A35:E35"/>
    <mergeCell ref="A37:E37"/>
    <mergeCell ref="A38:D38"/>
    <mergeCell ref="B39:D39"/>
    <mergeCell ref="A41:D41"/>
    <mergeCell ref="B42:D42"/>
  </mergeCells>
  <printOptions horizontalCentered="1"/>
  <pageMargins left="0.31496062992125984" right="0.31496062992125984" top="0.19685039370078741" bottom="0.15748031496062992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view="pageBreakPreview" topLeftCell="A19" zoomScaleNormal="100" zoomScaleSheetLayoutView="100" workbookViewId="0">
      <selection activeCell="B52" sqref="B52"/>
    </sheetView>
  </sheetViews>
  <sheetFormatPr defaultColWidth="9.140625" defaultRowHeight="15" x14ac:dyDescent="0.25"/>
  <cols>
    <col min="1" max="1" width="35.28515625" style="2" customWidth="1"/>
    <col min="2" max="2" width="20.28515625" style="2" customWidth="1"/>
    <col min="3" max="3" width="14.140625" style="2" customWidth="1"/>
    <col min="4" max="4" width="13.42578125" style="2" customWidth="1"/>
    <col min="5" max="5" width="14.140625" style="2" customWidth="1"/>
    <col min="6" max="7" width="9.140625" style="2"/>
    <col min="8" max="8" width="13.42578125" style="2" bestFit="1" customWidth="1"/>
    <col min="9" max="16384" width="9.140625" style="2"/>
  </cols>
  <sheetData>
    <row r="1" spans="1:5" ht="15.75" x14ac:dyDescent="0.25">
      <c r="A1" s="83" t="s">
        <v>9</v>
      </c>
      <c r="B1" s="83"/>
      <c r="C1" s="83"/>
      <c r="D1" s="83"/>
      <c r="E1" s="83"/>
    </row>
    <row r="2" spans="1:5" ht="28.15" customHeight="1" x14ac:dyDescent="0.25">
      <c r="A2" s="84" t="s">
        <v>10</v>
      </c>
      <c r="B2" s="85"/>
      <c r="C2" s="85"/>
      <c r="D2" s="85"/>
      <c r="E2" s="85"/>
    </row>
    <row r="3" spans="1:5" x14ac:dyDescent="0.25">
      <c r="A3" s="86" t="s">
        <v>63</v>
      </c>
      <c r="B3" s="86"/>
      <c r="C3" s="86"/>
      <c r="D3" s="86"/>
      <c r="E3" s="86"/>
    </row>
    <row r="4" spans="1:5" s="1" customFormat="1" ht="15.6" customHeight="1" x14ac:dyDescent="0.25">
      <c r="A4" s="44" t="s">
        <v>11</v>
      </c>
      <c r="B4" s="45"/>
      <c r="C4" s="45"/>
      <c r="D4" s="99" t="s">
        <v>64</v>
      </c>
      <c r="E4" s="99"/>
    </row>
    <row r="5" spans="1:5" x14ac:dyDescent="0.25">
      <c r="A5" s="42"/>
      <c r="B5" s="4"/>
      <c r="C5" s="4"/>
      <c r="D5" s="4"/>
      <c r="E5" s="4"/>
    </row>
    <row r="6" spans="1:5" ht="18" customHeight="1" x14ac:dyDescent="0.25">
      <c r="A6" s="87" t="s">
        <v>0</v>
      </c>
      <c r="B6" s="87"/>
      <c r="C6" s="87"/>
      <c r="D6" s="87"/>
      <c r="E6" s="87"/>
    </row>
    <row r="7" spans="1:5" ht="21.75" customHeight="1" x14ac:dyDescent="0.25">
      <c r="A7" s="88" t="s">
        <v>20</v>
      </c>
      <c r="B7" s="88"/>
      <c r="C7" s="88"/>
      <c r="D7" s="88"/>
      <c r="E7" s="88"/>
    </row>
    <row r="8" spans="1:5" x14ac:dyDescent="0.25">
      <c r="A8" s="81" t="s">
        <v>1</v>
      </c>
      <c r="B8" s="81"/>
      <c r="C8" s="81"/>
      <c r="D8" s="81"/>
      <c r="E8" s="81"/>
    </row>
    <row r="9" spans="1:5" ht="17.25" customHeight="1" x14ac:dyDescent="0.25">
      <c r="A9" s="90" t="s">
        <v>41</v>
      </c>
      <c r="B9" s="90"/>
      <c r="C9" s="90"/>
      <c r="D9" s="90"/>
      <c r="E9" s="90"/>
    </row>
    <row r="10" spans="1:5" ht="31.5" customHeight="1" x14ac:dyDescent="0.25">
      <c r="A10" s="91" t="s">
        <v>42</v>
      </c>
      <c r="B10" s="91"/>
      <c r="C10" s="91"/>
      <c r="D10" s="91"/>
      <c r="E10" s="91"/>
    </row>
    <row r="11" spans="1:5" ht="18.75" customHeight="1" x14ac:dyDescent="0.25">
      <c r="A11" s="87" t="s">
        <v>24</v>
      </c>
      <c r="B11" s="87"/>
      <c r="C11" s="87"/>
      <c r="D11" s="87"/>
      <c r="E11" s="87"/>
    </row>
    <row r="12" spans="1:5" ht="18" customHeight="1" x14ac:dyDescent="0.25">
      <c r="A12" s="81" t="s">
        <v>2</v>
      </c>
      <c r="B12" s="92"/>
      <c r="C12" s="92"/>
      <c r="D12" s="92"/>
      <c r="E12" s="92"/>
    </row>
    <row r="13" spans="1:5" x14ac:dyDescent="0.25">
      <c r="A13" s="87" t="s">
        <v>25</v>
      </c>
      <c r="B13" s="87"/>
      <c r="C13" s="87"/>
      <c r="D13" s="87"/>
      <c r="E13" s="87"/>
    </row>
    <row r="14" spans="1:5" ht="17.25" customHeight="1" x14ac:dyDescent="0.25">
      <c r="A14" s="81" t="s">
        <v>12</v>
      </c>
      <c r="B14" s="92"/>
      <c r="C14" s="92"/>
      <c r="D14" s="92"/>
      <c r="E14" s="92"/>
    </row>
    <row r="15" spans="1:5" ht="33.6" customHeight="1" x14ac:dyDescent="0.25">
      <c r="A15" s="87" t="s">
        <v>13</v>
      </c>
      <c r="B15" s="87"/>
      <c r="C15" s="87"/>
      <c r="D15" s="87"/>
      <c r="E15" s="87"/>
    </row>
    <row r="16" spans="1:5" ht="63.75" customHeight="1" x14ac:dyDescent="0.25">
      <c r="A16" s="87" t="s">
        <v>21</v>
      </c>
      <c r="B16" s="87"/>
      <c r="C16" s="87"/>
      <c r="D16" s="87"/>
      <c r="E16" s="87"/>
    </row>
    <row r="17" spans="1:8" ht="36.75" customHeight="1" x14ac:dyDescent="0.25">
      <c r="A17" s="93" t="s">
        <v>22</v>
      </c>
      <c r="B17" s="93"/>
      <c r="C17" s="93"/>
      <c r="D17" s="93"/>
      <c r="E17" s="93"/>
    </row>
    <row r="18" spans="1:8" ht="17.25" customHeight="1" x14ac:dyDescent="0.25">
      <c r="A18" s="93"/>
      <c r="B18" s="93"/>
      <c r="C18" s="93"/>
      <c r="D18" s="93"/>
      <c r="E18" s="93"/>
      <c r="F18" s="2">
        <v>1781.6</v>
      </c>
      <c r="G18" s="2">
        <v>3</v>
      </c>
    </row>
    <row r="19" spans="1:8" ht="135" x14ac:dyDescent="0.25">
      <c r="A19" s="3" t="s">
        <v>34</v>
      </c>
      <c r="B19" s="3" t="s">
        <v>8</v>
      </c>
      <c r="C19" s="3" t="s">
        <v>3</v>
      </c>
      <c r="D19" s="3" t="s">
        <v>35</v>
      </c>
      <c r="E19" s="3" t="s">
        <v>7</v>
      </c>
    </row>
    <row r="20" spans="1:8" ht="51" x14ac:dyDescent="0.25">
      <c r="A20" s="25" t="s">
        <v>44</v>
      </c>
      <c r="B20" s="9" t="s">
        <v>39</v>
      </c>
      <c r="C20" s="3" t="s">
        <v>4</v>
      </c>
      <c r="D20" s="3">
        <v>13</v>
      </c>
      <c r="E20" s="8">
        <f>D20*F18*G18</f>
        <v>69482.399999999994</v>
      </c>
    </row>
    <row r="21" spans="1:8" ht="45" x14ac:dyDescent="0.25">
      <c r="A21" s="7" t="s">
        <v>65</v>
      </c>
      <c r="B21" s="9" t="s">
        <v>66</v>
      </c>
      <c r="C21" s="3" t="s">
        <v>4</v>
      </c>
      <c r="D21" s="3"/>
      <c r="E21" s="8">
        <f>1173.26*3</f>
        <v>3519.7799999999997</v>
      </c>
    </row>
    <row r="22" spans="1:8" ht="38.25" x14ac:dyDescent="0.25">
      <c r="A22" s="7" t="s">
        <v>18</v>
      </c>
      <c r="B22" s="9" t="s">
        <v>19</v>
      </c>
      <c r="C22" s="3" t="s">
        <v>4</v>
      </c>
      <c r="D22" s="3">
        <v>0</v>
      </c>
      <c r="E22" s="8">
        <v>1320.15</v>
      </c>
    </row>
    <row r="23" spans="1:8" x14ac:dyDescent="0.25">
      <c r="A23" s="7" t="s">
        <v>40</v>
      </c>
      <c r="B23" s="9" t="s">
        <v>23</v>
      </c>
      <c r="C23" s="3" t="s">
        <v>4</v>
      </c>
      <c r="D23" s="3">
        <v>5</v>
      </c>
      <c r="E23" s="8">
        <f>D23*F18*G18</f>
        <v>26724</v>
      </c>
    </row>
    <row r="24" spans="1:8" x14ac:dyDescent="0.25">
      <c r="A24" s="7" t="s">
        <v>50</v>
      </c>
      <c r="B24" s="9" t="s">
        <v>66</v>
      </c>
      <c r="C24" s="3" t="s">
        <v>28</v>
      </c>
      <c r="D24" s="3"/>
      <c r="E24" s="8">
        <v>11351.12</v>
      </c>
    </row>
    <row r="25" spans="1:8" x14ac:dyDescent="0.25">
      <c r="A25" s="7" t="s">
        <v>51</v>
      </c>
      <c r="B25" s="9" t="s">
        <v>66</v>
      </c>
      <c r="C25" s="3" t="s">
        <v>28</v>
      </c>
      <c r="D25" s="3"/>
      <c r="E25" s="8">
        <v>1670.56</v>
      </c>
    </row>
    <row r="26" spans="1:8" x14ac:dyDescent="0.25">
      <c r="A26" s="7" t="s">
        <v>52</v>
      </c>
      <c r="B26" s="9" t="s">
        <v>66</v>
      </c>
      <c r="C26" s="3" t="s">
        <v>28</v>
      </c>
      <c r="D26" s="3"/>
      <c r="E26" s="8">
        <v>882.93</v>
      </c>
    </row>
    <row r="27" spans="1:8" x14ac:dyDescent="0.25">
      <c r="A27" s="35" t="s">
        <v>53</v>
      </c>
      <c r="B27" s="9" t="s">
        <v>66</v>
      </c>
      <c r="C27" s="3" t="s">
        <v>28</v>
      </c>
      <c r="D27" s="3"/>
      <c r="E27" s="8">
        <v>63</v>
      </c>
    </row>
    <row r="28" spans="1:8" x14ac:dyDescent="0.25">
      <c r="A28" s="27" t="s">
        <v>67</v>
      </c>
      <c r="B28" s="53" t="s">
        <v>69</v>
      </c>
      <c r="C28" s="34" t="s">
        <v>28</v>
      </c>
      <c r="D28" s="51"/>
      <c r="E28" s="8">
        <v>1630.95</v>
      </c>
    </row>
    <row r="29" spans="1:8" x14ac:dyDescent="0.25">
      <c r="A29" s="50" t="s">
        <v>68</v>
      </c>
      <c r="B29" s="54" t="s">
        <v>70</v>
      </c>
      <c r="C29" s="34" t="s">
        <v>71</v>
      </c>
      <c r="D29" s="52">
        <v>4</v>
      </c>
      <c r="E29" s="8">
        <f>D29*218.47</f>
        <v>873.88</v>
      </c>
    </row>
    <row r="30" spans="1:8" s="14" customFormat="1" ht="14.25" x14ac:dyDescent="0.2">
      <c r="A30" s="10" t="s">
        <v>29</v>
      </c>
      <c r="B30" s="11"/>
      <c r="C30" s="12"/>
      <c r="D30" s="12"/>
      <c r="E30" s="13">
        <f>SUM(E20:E29)</f>
        <v>117518.76999999997</v>
      </c>
    </row>
    <row r="32" spans="1:8" ht="28.9" customHeight="1" x14ac:dyDescent="0.25">
      <c r="A32" s="94" t="s">
        <v>72</v>
      </c>
      <c r="B32" s="94"/>
      <c r="C32" s="94"/>
      <c r="D32" s="94"/>
      <c r="E32" s="94"/>
      <c r="F32" s="89"/>
      <c r="G32" s="87"/>
      <c r="H32" s="15"/>
    </row>
    <row r="33" spans="1:8" ht="28.15" customHeight="1" x14ac:dyDescent="0.25">
      <c r="A33" s="87" t="s">
        <v>17</v>
      </c>
      <c r="B33" s="87"/>
      <c r="C33" s="87"/>
      <c r="D33" s="87"/>
      <c r="E33" s="87"/>
      <c r="F33" s="17"/>
      <c r="G33" s="18"/>
    </row>
    <row r="34" spans="1:8" ht="19.5" customHeight="1" x14ac:dyDescent="0.25">
      <c r="A34" s="87" t="s">
        <v>16</v>
      </c>
      <c r="B34" s="87"/>
      <c r="C34" s="87"/>
      <c r="D34" s="87"/>
      <c r="E34" s="87"/>
    </row>
    <row r="35" spans="1:8" ht="31.5" customHeight="1" x14ac:dyDescent="0.25">
      <c r="A35" s="87" t="s">
        <v>30</v>
      </c>
      <c r="B35" s="87"/>
      <c r="C35" s="87"/>
      <c r="D35" s="87"/>
      <c r="E35" s="87"/>
      <c r="F35" s="14"/>
      <c r="G35" s="14"/>
      <c r="H35" s="16"/>
    </row>
    <row r="36" spans="1:8" x14ac:dyDescent="0.25">
      <c r="A36" s="87" t="s">
        <v>14</v>
      </c>
      <c r="B36" s="87"/>
      <c r="C36" s="87"/>
      <c r="D36" s="87"/>
      <c r="E36" s="87"/>
    </row>
    <row r="37" spans="1:8" x14ac:dyDescent="0.25">
      <c r="A37" s="98" t="s">
        <v>5</v>
      </c>
      <c r="B37" s="98"/>
      <c r="C37" s="98"/>
      <c r="D37" s="98"/>
      <c r="E37" s="98"/>
    </row>
    <row r="38" spans="1:8" x14ac:dyDescent="0.25">
      <c r="A38" s="87" t="s">
        <v>14</v>
      </c>
      <c r="B38" s="87"/>
      <c r="C38" s="87"/>
      <c r="D38" s="87"/>
      <c r="E38" s="87"/>
    </row>
    <row r="39" spans="1:8" x14ac:dyDescent="0.25">
      <c r="A39" s="95" t="s">
        <v>26</v>
      </c>
      <c r="B39" s="95"/>
      <c r="C39" s="95"/>
      <c r="D39" s="95"/>
      <c r="E39" s="5"/>
    </row>
    <row r="40" spans="1:8" x14ac:dyDescent="0.25">
      <c r="B40" s="96" t="s">
        <v>15</v>
      </c>
      <c r="C40" s="96"/>
      <c r="D40" s="96"/>
      <c r="E40" s="6" t="s">
        <v>6</v>
      </c>
    </row>
    <row r="41" spans="1:8" x14ac:dyDescent="0.25">
      <c r="A41" s="41"/>
      <c r="B41" s="41"/>
      <c r="C41" s="41"/>
      <c r="D41" s="41"/>
      <c r="E41" s="41"/>
    </row>
    <row r="42" spans="1:8" x14ac:dyDescent="0.25">
      <c r="A42" s="95" t="s">
        <v>43</v>
      </c>
      <c r="B42" s="95"/>
      <c r="C42" s="95"/>
      <c r="D42" s="95"/>
      <c r="E42" s="5"/>
    </row>
    <row r="43" spans="1:8" x14ac:dyDescent="0.25">
      <c r="B43" s="97" t="s">
        <v>15</v>
      </c>
      <c r="C43" s="97"/>
      <c r="D43" s="97"/>
      <c r="E43" s="6" t="s">
        <v>6</v>
      </c>
    </row>
    <row r="44" spans="1:8" x14ac:dyDescent="0.25">
      <c r="B44" s="40"/>
      <c r="C44" s="40"/>
      <c r="D44" s="40"/>
      <c r="E44" s="6"/>
    </row>
    <row r="45" spans="1:8" x14ac:dyDescent="0.25">
      <c r="B45" s="40"/>
      <c r="C45" s="40"/>
      <c r="D45" s="40"/>
      <c r="E45" s="6"/>
    </row>
    <row r="46" spans="1:8" x14ac:dyDescent="0.25">
      <c r="B46" s="40"/>
      <c r="C46" s="40"/>
      <c r="D46" s="40"/>
      <c r="E46" s="6"/>
    </row>
    <row r="47" spans="1:8" x14ac:dyDescent="0.25">
      <c r="A47" s="2" t="s">
        <v>36</v>
      </c>
    </row>
    <row r="48" spans="1:8" x14ac:dyDescent="0.25">
      <c r="A48" s="14" t="s">
        <v>31</v>
      </c>
      <c r="B48" s="19"/>
    </row>
    <row r="49" spans="1:2" x14ac:dyDescent="0.25">
      <c r="A49" s="14" t="s">
        <v>38</v>
      </c>
      <c r="B49" s="22">
        <f>'2кв'!B53</f>
        <v>-29583.77399999999</v>
      </c>
    </row>
    <row r="50" spans="1:2" x14ac:dyDescent="0.25">
      <c r="A50" s="43" t="s">
        <v>73</v>
      </c>
      <c r="B50" s="23"/>
    </row>
    <row r="51" spans="1:2" x14ac:dyDescent="0.25">
      <c r="A51" s="2" t="s">
        <v>32</v>
      </c>
      <c r="B51" s="23">
        <f>114036.28-6.64</f>
        <v>114029.64</v>
      </c>
    </row>
    <row r="52" spans="1:2" x14ac:dyDescent="0.25">
      <c r="A52" s="2" t="s">
        <v>47</v>
      </c>
      <c r="B52" s="23">
        <v>2986.58</v>
      </c>
    </row>
    <row r="53" spans="1:2" ht="29.25" customHeight="1" x14ac:dyDescent="0.25">
      <c r="A53" s="43" t="s">
        <v>37</v>
      </c>
      <c r="B53" s="24">
        <f>E30</f>
        <v>117518.76999999997</v>
      </c>
    </row>
    <row r="54" spans="1:2" x14ac:dyDescent="0.25">
      <c r="A54" s="20" t="s">
        <v>33</v>
      </c>
      <c r="B54" s="21">
        <f>B49+B51+B52-B53</f>
        <v>-30086.323999999964</v>
      </c>
    </row>
  </sheetData>
  <mergeCells count="29">
    <mergeCell ref="A38:E38"/>
    <mergeCell ref="A39:D39"/>
    <mergeCell ref="B40:D40"/>
    <mergeCell ref="A42:D42"/>
    <mergeCell ref="B43:D43"/>
    <mergeCell ref="F32:G32"/>
    <mergeCell ref="A33:E33"/>
    <mergeCell ref="A34:E34"/>
    <mergeCell ref="A35:E35"/>
    <mergeCell ref="A36:E36"/>
    <mergeCell ref="A37:E37"/>
    <mergeCell ref="A14:E14"/>
    <mergeCell ref="A15:E15"/>
    <mergeCell ref="A16:E16"/>
    <mergeCell ref="A17:E17"/>
    <mergeCell ref="A18:E18"/>
    <mergeCell ref="A32:E32"/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</mergeCells>
  <printOptions horizontalCentered="1"/>
  <pageMargins left="0.31496062992125984" right="0.31496062992125984" top="0.19685039370078741" bottom="0.15748031496062992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topLeftCell="A19" zoomScaleNormal="100" zoomScaleSheetLayoutView="100" workbookViewId="0">
      <selection activeCell="B52" sqref="B52"/>
    </sheetView>
  </sheetViews>
  <sheetFormatPr defaultColWidth="9.140625" defaultRowHeight="15" x14ac:dyDescent="0.25"/>
  <cols>
    <col min="1" max="1" width="35.28515625" style="2" customWidth="1"/>
    <col min="2" max="2" width="20.28515625" style="2" customWidth="1"/>
    <col min="3" max="3" width="14.140625" style="2" customWidth="1"/>
    <col min="4" max="4" width="13.42578125" style="2" customWidth="1"/>
    <col min="5" max="5" width="14.140625" style="2" customWidth="1"/>
    <col min="6" max="7" width="9.140625" style="2"/>
    <col min="8" max="8" width="13.42578125" style="2" bestFit="1" customWidth="1"/>
    <col min="9" max="16384" width="9.140625" style="2"/>
  </cols>
  <sheetData>
    <row r="1" spans="1:5" ht="15.75" x14ac:dyDescent="0.25">
      <c r="A1" s="83" t="s">
        <v>9</v>
      </c>
      <c r="B1" s="83"/>
      <c r="C1" s="83"/>
      <c r="D1" s="83"/>
      <c r="E1" s="83"/>
    </row>
    <row r="2" spans="1:5" ht="28.15" customHeight="1" x14ac:dyDescent="0.25">
      <c r="A2" s="84" t="s">
        <v>10</v>
      </c>
      <c r="B2" s="85"/>
      <c r="C2" s="85"/>
      <c r="D2" s="85"/>
      <c r="E2" s="85"/>
    </row>
    <row r="3" spans="1:5" x14ac:dyDescent="0.25">
      <c r="A3" s="86" t="s">
        <v>74</v>
      </c>
      <c r="B3" s="86"/>
      <c r="C3" s="86"/>
      <c r="D3" s="86"/>
      <c r="E3" s="86"/>
    </row>
    <row r="4" spans="1:5" s="1" customFormat="1" ht="15.6" customHeight="1" x14ac:dyDescent="0.25">
      <c r="A4" s="44" t="s">
        <v>11</v>
      </c>
      <c r="B4" s="45"/>
      <c r="C4" s="45"/>
      <c r="D4" s="99" t="s">
        <v>75</v>
      </c>
      <c r="E4" s="99"/>
    </row>
    <row r="5" spans="1:5" x14ac:dyDescent="0.25">
      <c r="A5" s="47"/>
      <c r="B5" s="4"/>
      <c r="C5" s="4"/>
      <c r="D5" s="4"/>
      <c r="E5" s="4"/>
    </row>
    <row r="6" spans="1:5" ht="18" customHeight="1" x14ac:dyDescent="0.25">
      <c r="A6" s="87" t="s">
        <v>0</v>
      </c>
      <c r="B6" s="87"/>
      <c r="C6" s="87"/>
      <c r="D6" s="87"/>
      <c r="E6" s="87"/>
    </row>
    <row r="7" spans="1:5" ht="21.75" customHeight="1" x14ac:dyDescent="0.25">
      <c r="A7" s="88" t="s">
        <v>20</v>
      </c>
      <c r="B7" s="88"/>
      <c r="C7" s="88"/>
      <c r="D7" s="88"/>
      <c r="E7" s="88"/>
    </row>
    <row r="8" spans="1:5" x14ac:dyDescent="0.25">
      <c r="A8" s="81" t="s">
        <v>1</v>
      </c>
      <c r="B8" s="81"/>
      <c r="C8" s="81"/>
      <c r="D8" s="81"/>
      <c r="E8" s="81"/>
    </row>
    <row r="9" spans="1:5" ht="17.25" customHeight="1" x14ac:dyDescent="0.25">
      <c r="A9" s="90" t="s">
        <v>41</v>
      </c>
      <c r="B9" s="90"/>
      <c r="C9" s="90"/>
      <c r="D9" s="90"/>
      <c r="E9" s="90"/>
    </row>
    <row r="10" spans="1:5" ht="31.5" customHeight="1" x14ac:dyDescent="0.25">
      <c r="A10" s="91" t="s">
        <v>42</v>
      </c>
      <c r="B10" s="91"/>
      <c r="C10" s="91"/>
      <c r="D10" s="91"/>
      <c r="E10" s="91"/>
    </row>
    <row r="11" spans="1:5" ht="18.75" customHeight="1" x14ac:dyDescent="0.25">
      <c r="A11" s="87" t="s">
        <v>24</v>
      </c>
      <c r="B11" s="87"/>
      <c r="C11" s="87"/>
      <c r="D11" s="87"/>
      <c r="E11" s="87"/>
    </row>
    <row r="12" spans="1:5" ht="18" customHeight="1" x14ac:dyDescent="0.25">
      <c r="A12" s="81" t="s">
        <v>2</v>
      </c>
      <c r="B12" s="92"/>
      <c r="C12" s="92"/>
      <c r="D12" s="92"/>
      <c r="E12" s="92"/>
    </row>
    <row r="13" spans="1:5" x14ac:dyDescent="0.25">
      <c r="A13" s="87" t="s">
        <v>25</v>
      </c>
      <c r="B13" s="87"/>
      <c r="C13" s="87"/>
      <c r="D13" s="87"/>
      <c r="E13" s="87"/>
    </row>
    <row r="14" spans="1:5" ht="17.25" customHeight="1" x14ac:dyDescent="0.25">
      <c r="A14" s="81" t="s">
        <v>12</v>
      </c>
      <c r="B14" s="92"/>
      <c r="C14" s="92"/>
      <c r="D14" s="92"/>
      <c r="E14" s="92"/>
    </row>
    <row r="15" spans="1:5" ht="33.6" customHeight="1" x14ac:dyDescent="0.25">
      <c r="A15" s="87" t="s">
        <v>13</v>
      </c>
      <c r="B15" s="87"/>
      <c r="C15" s="87"/>
      <c r="D15" s="87"/>
      <c r="E15" s="87"/>
    </row>
    <row r="16" spans="1:5" ht="63.75" customHeight="1" x14ac:dyDescent="0.25">
      <c r="A16" s="87" t="s">
        <v>21</v>
      </c>
      <c r="B16" s="87"/>
      <c r="C16" s="87"/>
      <c r="D16" s="87"/>
      <c r="E16" s="87"/>
    </row>
    <row r="17" spans="1:8" ht="36.75" customHeight="1" x14ac:dyDescent="0.25">
      <c r="A17" s="93" t="s">
        <v>22</v>
      </c>
      <c r="B17" s="93"/>
      <c r="C17" s="93"/>
      <c r="D17" s="93"/>
      <c r="E17" s="93"/>
    </row>
    <row r="18" spans="1:8" ht="17.25" customHeight="1" x14ac:dyDescent="0.25">
      <c r="A18" s="93"/>
      <c r="B18" s="93"/>
      <c r="C18" s="93"/>
      <c r="D18" s="93"/>
      <c r="E18" s="93"/>
      <c r="F18" s="2">
        <v>1781.6</v>
      </c>
      <c r="G18" s="2">
        <v>3</v>
      </c>
    </row>
    <row r="19" spans="1:8" ht="135" x14ac:dyDescent="0.25">
      <c r="A19" s="3" t="s">
        <v>34</v>
      </c>
      <c r="B19" s="3" t="s">
        <v>8</v>
      </c>
      <c r="C19" s="3" t="s">
        <v>3</v>
      </c>
      <c r="D19" s="3" t="s">
        <v>35</v>
      </c>
      <c r="E19" s="3" t="s">
        <v>7</v>
      </c>
    </row>
    <row r="20" spans="1:8" ht="51" x14ac:dyDescent="0.25">
      <c r="A20" s="25" t="s">
        <v>44</v>
      </c>
      <c r="B20" s="9" t="s">
        <v>39</v>
      </c>
      <c r="C20" s="3" t="s">
        <v>4</v>
      </c>
      <c r="D20" s="3">
        <v>13</v>
      </c>
      <c r="E20" s="8">
        <f>D20*F18*G18</f>
        <v>69482.399999999994</v>
      </c>
    </row>
    <row r="21" spans="1:8" ht="45" x14ac:dyDescent="0.25">
      <c r="A21" s="7" t="s">
        <v>65</v>
      </c>
      <c r="B21" s="9" t="s">
        <v>76</v>
      </c>
      <c r="C21" s="3" t="s">
        <v>4</v>
      </c>
      <c r="D21" s="3"/>
      <c r="E21" s="8">
        <f>1173.26*3</f>
        <v>3519.7799999999997</v>
      </c>
    </row>
    <row r="22" spans="1:8" ht="38.25" x14ac:dyDescent="0.25">
      <c r="A22" s="7" t="s">
        <v>18</v>
      </c>
      <c r="B22" s="9" t="s">
        <v>19</v>
      </c>
      <c r="C22" s="3" t="s">
        <v>4</v>
      </c>
      <c r="D22" s="3">
        <v>0</v>
      </c>
      <c r="E22" s="66">
        <v>0</v>
      </c>
    </row>
    <row r="23" spans="1:8" x14ac:dyDescent="0.25">
      <c r="A23" s="7" t="s">
        <v>40</v>
      </c>
      <c r="B23" s="9" t="s">
        <v>23</v>
      </c>
      <c r="C23" s="3" t="s">
        <v>4</v>
      </c>
      <c r="D23" s="3">
        <v>5</v>
      </c>
      <c r="E23" s="8">
        <f>D23*F18*G18</f>
        <v>26724</v>
      </c>
    </row>
    <row r="24" spans="1:8" x14ac:dyDescent="0.25">
      <c r="A24" s="7" t="s">
        <v>50</v>
      </c>
      <c r="B24" s="9" t="s">
        <v>76</v>
      </c>
      <c r="C24" s="3" t="s">
        <v>28</v>
      </c>
      <c r="D24" s="3"/>
      <c r="E24" s="66">
        <v>2884.3</v>
      </c>
    </row>
    <row r="25" spans="1:8" x14ac:dyDescent="0.25">
      <c r="A25" s="7" t="s">
        <v>51</v>
      </c>
      <c r="B25" s="9" t="s">
        <v>76</v>
      </c>
      <c r="C25" s="3" t="s">
        <v>28</v>
      </c>
      <c r="D25" s="3"/>
      <c r="E25" s="66">
        <v>2120</v>
      </c>
    </row>
    <row r="26" spans="1:8" x14ac:dyDescent="0.25">
      <c r="A26" s="7" t="s">
        <v>52</v>
      </c>
      <c r="B26" s="9" t="s">
        <v>76</v>
      </c>
      <c r="C26" s="3" t="s">
        <v>28</v>
      </c>
      <c r="D26" s="3"/>
      <c r="E26" s="66">
        <v>882.93</v>
      </c>
    </row>
    <row r="27" spans="1:8" x14ac:dyDescent="0.25">
      <c r="A27" s="35" t="s">
        <v>53</v>
      </c>
      <c r="B27" s="9" t="s">
        <v>76</v>
      </c>
      <c r="C27" s="3" t="s">
        <v>28</v>
      </c>
      <c r="D27" s="3"/>
      <c r="E27" s="66">
        <v>1067</v>
      </c>
    </row>
    <row r="28" spans="1:8" ht="30" x14ac:dyDescent="0.25">
      <c r="A28" s="27" t="s">
        <v>77</v>
      </c>
      <c r="B28" s="53" t="s">
        <v>78</v>
      </c>
      <c r="C28" s="34" t="s">
        <v>28</v>
      </c>
      <c r="D28" s="51"/>
      <c r="E28" s="8">
        <v>7763.97</v>
      </c>
    </row>
    <row r="29" spans="1:8" x14ac:dyDescent="0.25">
      <c r="A29" s="50"/>
      <c r="B29" s="54"/>
      <c r="C29" s="34"/>
      <c r="D29" s="52"/>
      <c r="E29" s="8"/>
    </row>
    <row r="30" spans="1:8" s="14" customFormat="1" ht="14.25" x14ac:dyDescent="0.2">
      <c r="A30" s="10" t="s">
        <v>29</v>
      </c>
      <c r="B30" s="11"/>
      <c r="C30" s="12"/>
      <c r="D30" s="12"/>
      <c r="E30" s="13">
        <f>SUM(E20:E29)</f>
        <v>114444.37999999999</v>
      </c>
    </row>
    <row r="32" spans="1:8" ht="28.9" customHeight="1" x14ac:dyDescent="0.25">
      <c r="A32" s="94" t="s">
        <v>107</v>
      </c>
      <c r="B32" s="94"/>
      <c r="C32" s="94"/>
      <c r="D32" s="94"/>
      <c r="E32" s="94"/>
      <c r="F32" s="89"/>
      <c r="G32" s="87"/>
      <c r="H32" s="15"/>
    </row>
    <row r="33" spans="1:8" ht="28.15" customHeight="1" x14ac:dyDescent="0.25">
      <c r="A33" s="87" t="s">
        <v>17</v>
      </c>
      <c r="B33" s="87"/>
      <c r="C33" s="87"/>
      <c r="D33" s="87"/>
      <c r="E33" s="87"/>
      <c r="F33" s="17"/>
      <c r="G33" s="18"/>
    </row>
    <row r="34" spans="1:8" ht="19.5" customHeight="1" x14ac:dyDescent="0.25">
      <c r="A34" s="87" t="s">
        <v>16</v>
      </c>
      <c r="B34" s="87"/>
      <c r="C34" s="87"/>
      <c r="D34" s="87"/>
      <c r="E34" s="87"/>
    </row>
    <row r="35" spans="1:8" ht="31.5" customHeight="1" x14ac:dyDescent="0.25">
      <c r="A35" s="87" t="s">
        <v>30</v>
      </c>
      <c r="B35" s="87"/>
      <c r="C35" s="87"/>
      <c r="D35" s="87"/>
      <c r="E35" s="87"/>
      <c r="F35" s="14"/>
      <c r="G35" s="14"/>
      <c r="H35" s="16"/>
    </row>
    <row r="36" spans="1:8" x14ac:dyDescent="0.25">
      <c r="A36" s="87" t="s">
        <v>14</v>
      </c>
      <c r="B36" s="87"/>
      <c r="C36" s="87"/>
      <c r="D36" s="87"/>
      <c r="E36" s="87"/>
    </row>
    <row r="37" spans="1:8" x14ac:dyDescent="0.25">
      <c r="A37" s="98" t="s">
        <v>5</v>
      </c>
      <c r="B37" s="98"/>
      <c r="C37" s="98"/>
      <c r="D37" s="98"/>
      <c r="E37" s="98"/>
    </row>
    <row r="38" spans="1:8" x14ac:dyDescent="0.25">
      <c r="A38" s="87" t="s">
        <v>14</v>
      </c>
      <c r="B38" s="87"/>
      <c r="C38" s="87"/>
      <c r="D38" s="87"/>
      <c r="E38" s="87"/>
    </row>
    <row r="39" spans="1:8" x14ac:dyDescent="0.25">
      <c r="A39" s="95" t="s">
        <v>26</v>
      </c>
      <c r="B39" s="95"/>
      <c r="C39" s="95"/>
      <c r="D39" s="95"/>
      <c r="E39" s="5"/>
    </row>
    <row r="40" spans="1:8" x14ac:dyDescent="0.25">
      <c r="B40" s="96" t="s">
        <v>15</v>
      </c>
      <c r="C40" s="96"/>
      <c r="D40" s="96"/>
      <c r="E40" s="6" t="s">
        <v>6</v>
      </c>
    </row>
    <row r="41" spans="1:8" x14ac:dyDescent="0.25">
      <c r="A41" s="46"/>
      <c r="B41" s="46"/>
      <c r="C41" s="46"/>
      <c r="D41" s="46"/>
      <c r="E41" s="46"/>
    </row>
    <row r="42" spans="1:8" x14ac:dyDescent="0.25">
      <c r="A42" s="95" t="s">
        <v>43</v>
      </c>
      <c r="B42" s="95"/>
      <c r="C42" s="95"/>
      <c r="D42" s="95"/>
      <c r="E42" s="5"/>
    </row>
    <row r="43" spans="1:8" x14ac:dyDescent="0.25">
      <c r="B43" s="97" t="s">
        <v>15</v>
      </c>
      <c r="C43" s="97"/>
      <c r="D43" s="97"/>
      <c r="E43" s="6" t="s">
        <v>6</v>
      </c>
    </row>
    <row r="44" spans="1:8" x14ac:dyDescent="0.25">
      <c r="B44" s="49"/>
      <c r="C44" s="49"/>
      <c r="D44" s="49"/>
      <c r="E44" s="6"/>
    </row>
    <row r="45" spans="1:8" x14ac:dyDescent="0.25">
      <c r="B45" s="49"/>
      <c r="C45" s="49"/>
      <c r="D45" s="49"/>
      <c r="E45" s="6"/>
    </row>
    <row r="46" spans="1:8" x14ac:dyDescent="0.25">
      <c r="B46" s="49"/>
      <c r="C46" s="49"/>
      <c r="D46" s="49"/>
      <c r="E46" s="6"/>
    </row>
    <row r="47" spans="1:8" x14ac:dyDescent="0.25">
      <c r="A47" s="2" t="s">
        <v>36</v>
      </c>
    </row>
    <row r="48" spans="1:8" x14ac:dyDescent="0.25">
      <c r="A48" s="14" t="s">
        <v>31</v>
      </c>
      <c r="B48" s="19"/>
    </row>
    <row r="49" spans="1:2" x14ac:dyDescent="0.25">
      <c r="A49" s="14" t="s">
        <v>38</v>
      </c>
      <c r="B49" s="22">
        <f>'3кв'!B54</f>
        <v>-30086.323999999964</v>
      </c>
    </row>
    <row r="50" spans="1:2" x14ac:dyDescent="0.25">
      <c r="A50" s="48" t="s">
        <v>109</v>
      </c>
      <c r="B50" s="23"/>
    </row>
    <row r="51" spans="1:2" x14ac:dyDescent="0.25">
      <c r="A51" s="2" t="s">
        <v>108</v>
      </c>
      <c r="B51" s="65">
        <f>118006.12-1.65</f>
        <v>118004.47</v>
      </c>
    </row>
    <row r="52" spans="1:2" x14ac:dyDescent="0.25">
      <c r="A52" s="2" t="s">
        <v>105</v>
      </c>
      <c r="B52" s="65">
        <f>150*8</f>
        <v>1200</v>
      </c>
    </row>
    <row r="53" spans="1:2" x14ac:dyDescent="0.25">
      <c r="A53" s="2" t="s">
        <v>47</v>
      </c>
      <c r="B53" s="65">
        <v>4550.4799999999996</v>
      </c>
    </row>
    <row r="54" spans="1:2" ht="29.25" customHeight="1" x14ac:dyDescent="0.25">
      <c r="A54" s="48" t="s">
        <v>37</v>
      </c>
      <c r="B54" s="24">
        <f>E30</f>
        <v>114444.37999999999</v>
      </c>
    </row>
    <row r="55" spans="1:2" x14ac:dyDescent="0.25">
      <c r="A55" s="20" t="s">
        <v>33</v>
      </c>
      <c r="B55" s="21">
        <f>B49+B51+B52+B53-B54</f>
        <v>-20775.753999999957</v>
      </c>
    </row>
  </sheetData>
  <mergeCells count="29"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  <mergeCell ref="A37:E37"/>
    <mergeCell ref="A14:E14"/>
    <mergeCell ref="A15:E15"/>
    <mergeCell ref="A16:E16"/>
    <mergeCell ref="A17:E17"/>
    <mergeCell ref="A18:E18"/>
    <mergeCell ref="A32:E32"/>
    <mergeCell ref="F32:G32"/>
    <mergeCell ref="A33:E33"/>
    <mergeCell ref="A34:E34"/>
    <mergeCell ref="A35:E35"/>
    <mergeCell ref="A36:E36"/>
    <mergeCell ref="A38:E38"/>
    <mergeCell ref="A39:D39"/>
    <mergeCell ref="B40:D40"/>
    <mergeCell ref="A42:D42"/>
    <mergeCell ref="B43:D43"/>
  </mergeCells>
  <printOptions horizontalCentered="1"/>
  <pageMargins left="0.31496062992125984" right="0.31496062992125984" top="0.19685039370078741" bottom="0.15748031496062992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abSelected="1" view="pageBreakPreview" topLeftCell="A22" zoomScaleNormal="100" zoomScaleSheetLayoutView="100" workbookViewId="0">
      <selection activeCell="B42" sqref="B42"/>
    </sheetView>
  </sheetViews>
  <sheetFormatPr defaultRowHeight="15" x14ac:dyDescent="0.25"/>
  <cols>
    <col min="1" max="1" width="10.5703125" style="2" customWidth="1"/>
    <col min="2" max="2" width="54.28515625" style="2" customWidth="1"/>
    <col min="3" max="3" width="15.28515625" style="15" customWidth="1"/>
    <col min="4" max="4" width="11.85546875" style="2" customWidth="1"/>
    <col min="5" max="5" width="14.7109375" style="2" customWidth="1"/>
    <col min="6" max="6" width="12.42578125" style="2" customWidth="1"/>
    <col min="7" max="7" width="12" style="2" customWidth="1"/>
    <col min="8" max="8" width="13.5703125" style="2" customWidth="1"/>
    <col min="9" max="16384" width="9.140625" style="2"/>
  </cols>
  <sheetData>
    <row r="1" spans="1:4" ht="15.75" x14ac:dyDescent="0.25">
      <c r="A1" s="101" t="s">
        <v>79</v>
      </c>
      <c r="B1" s="101"/>
      <c r="C1" s="101"/>
      <c r="D1" s="55"/>
    </row>
    <row r="2" spans="1:4" ht="15.75" x14ac:dyDescent="0.25">
      <c r="A2" s="102" t="s">
        <v>80</v>
      </c>
      <c r="B2" s="102"/>
      <c r="C2" s="102"/>
      <c r="D2" s="56"/>
    </row>
    <row r="3" spans="1:4" ht="15.75" x14ac:dyDescent="0.25">
      <c r="A3" s="102" t="s">
        <v>81</v>
      </c>
      <c r="B3" s="102"/>
      <c r="C3" s="102"/>
      <c r="D3" s="56"/>
    </row>
    <row r="4" spans="1:4" ht="15.75" x14ac:dyDescent="0.25">
      <c r="A4" s="101" t="s">
        <v>99</v>
      </c>
      <c r="B4" s="101"/>
      <c r="C4" s="101"/>
      <c r="D4" s="55"/>
    </row>
    <row r="5" spans="1:4" ht="15.75" x14ac:dyDescent="0.25">
      <c r="A5" s="103"/>
      <c r="B5" s="103"/>
      <c r="C5" s="103"/>
      <c r="D5" s="1"/>
    </row>
    <row r="6" spans="1:4" ht="15.75" x14ac:dyDescent="0.25">
      <c r="A6" s="56"/>
      <c r="B6" s="67" t="s">
        <v>82</v>
      </c>
      <c r="C6" s="68">
        <f>'1кв'!B48</f>
        <v>-11554.71</v>
      </c>
      <c r="D6" s="57"/>
    </row>
    <row r="7" spans="1:4" ht="15.75" x14ac:dyDescent="0.25">
      <c r="A7" s="58" t="s">
        <v>83</v>
      </c>
      <c r="B7" s="67" t="s">
        <v>110</v>
      </c>
      <c r="C7" s="68"/>
      <c r="D7" s="57"/>
    </row>
    <row r="8" spans="1:4" ht="15.75" x14ac:dyDescent="0.25">
      <c r="A8" s="58"/>
      <c r="B8" s="67" t="s">
        <v>90</v>
      </c>
      <c r="C8" s="68"/>
      <c r="D8" s="57"/>
    </row>
    <row r="9" spans="1:4" ht="15.75" x14ac:dyDescent="0.25">
      <c r="A9" s="56"/>
      <c r="B9" s="69" t="s">
        <v>111</v>
      </c>
      <c r="C9" s="68"/>
      <c r="D9" s="57"/>
    </row>
    <row r="10" spans="1:4" ht="15.75" x14ac:dyDescent="0.25">
      <c r="A10" s="56"/>
      <c r="B10" s="69" t="s">
        <v>112</v>
      </c>
      <c r="C10" s="68"/>
      <c r="D10" s="57"/>
    </row>
    <row r="11" spans="1:4" ht="15.75" x14ac:dyDescent="0.25">
      <c r="A11" s="56"/>
      <c r="B11" s="69" t="s">
        <v>113</v>
      </c>
      <c r="C11" s="68"/>
      <c r="D11" s="57"/>
    </row>
    <row r="12" spans="1:4" ht="30" x14ac:dyDescent="0.25">
      <c r="A12" s="56"/>
      <c r="B12" s="69" t="s">
        <v>106</v>
      </c>
      <c r="C12" s="70">
        <f>'4 кв'!B52</f>
        <v>1200</v>
      </c>
      <c r="D12" s="57"/>
    </row>
    <row r="13" spans="1:4" ht="15.75" x14ac:dyDescent="0.25">
      <c r="B13" s="71" t="s">
        <v>84</v>
      </c>
      <c r="C13" s="70">
        <f>'1кв'!B50+'2кв'!B50+'3кв'!B51+'4 кв'!B51</f>
        <v>443198.97</v>
      </c>
      <c r="D13" s="59"/>
    </row>
    <row r="14" spans="1:4" ht="15.75" x14ac:dyDescent="0.25">
      <c r="A14" s="58"/>
      <c r="B14" s="72" t="s">
        <v>100</v>
      </c>
      <c r="C14" s="70">
        <f>'1кв'!B51+'2кв'!B51+'3кв'!B52+'4 кв'!B53</f>
        <v>8443.58</v>
      </c>
      <c r="D14" s="59"/>
    </row>
    <row r="15" spans="1:4" ht="15.75" x14ac:dyDescent="0.25">
      <c r="A15" s="45"/>
      <c r="B15" s="71" t="s">
        <v>85</v>
      </c>
      <c r="C15" s="68">
        <f>SUM(C12:C14)</f>
        <v>452842.55</v>
      </c>
      <c r="D15" s="57"/>
    </row>
    <row r="16" spans="1:4" ht="15.75" x14ac:dyDescent="0.25">
      <c r="A16" s="1"/>
      <c r="B16" s="100"/>
      <c r="C16" s="100"/>
      <c r="D16" s="60"/>
    </row>
    <row r="17" spans="1:6" ht="15.75" x14ac:dyDescent="0.25">
      <c r="A17" s="61" t="s">
        <v>86</v>
      </c>
      <c r="B17" s="73" t="s">
        <v>44</v>
      </c>
      <c r="C17" s="74">
        <f>'1кв'!E20+'2кв'!E20+'3кв'!E20+'4 кв'!E20</f>
        <v>270553.77599999995</v>
      </c>
      <c r="D17" s="60"/>
    </row>
    <row r="18" spans="1:6" ht="30" x14ac:dyDescent="0.25">
      <c r="A18" s="61"/>
      <c r="B18" s="69" t="s">
        <v>65</v>
      </c>
      <c r="C18" s="74">
        <f>'1кв'!E21+'2кв'!E21+'3кв'!E21+'4 кв'!E21</f>
        <v>12905.859999999997</v>
      </c>
      <c r="D18" s="60"/>
    </row>
    <row r="19" spans="1:6" ht="15.75" x14ac:dyDescent="0.25">
      <c r="A19" s="61"/>
      <c r="B19" s="69" t="s">
        <v>87</v>
      </c>
      <c r="C19" s="74">
        <f>'1кв'!E22+'2кв'!E22+'3кв'!E22+'4 кв'!E22</f>
        <v>1320.15</v>
      </c>
      <c r="D19" s="60"/>
    </row>
    <row r="20" spans="1:6" ht="15.75" x14ac:dyDescent="0.25">
      <c r="A20" s="61"/>
      <c r="B20" s="69" t="s">
        <v>40</v>
      </c>
      <c r="C20" s="74">
        <f>'1кв'!E23+'2кв'!E23+'3кв'!E23+'4 кв'!E23</f>
        <v>104544.288</v>
      </c>
      <c r="D20" s="60"/>
    </row>
    <row r="21" spans="1:6" ht="15.75" x14ac:dyDescent="0.25">
      <c r="A21" s="61"/>
      <c r="B21" s="69" t="s">
        <v>50</v>
      </c>
      <c r="C21" s="74">
        <f>'1кв'!E24+'2кв'!E24+'3кв'!E24+'4 кв'!E24</f>
        <v>29696.02</v>
      </c>
      <c r="D21" s="60"/>
    </row>
    <row r="22" spans="1:6" ht="15.75" x14ac:dyDescent="0.25">
      <c r="A22" s="61"/>
      <c r="B22" s="69" t="s">
        <v>51</v>
      </c>
      <c r="C22" s="74">
        <f>'1кв'!E25+'2кв'!E25+'3кв'!E25+'4 кв'!E25</f>
        <v>6974.08</v>
      </c>
      <c r="D22" s="60"/>
    </row>
    <row r="23" spans="1:6" ht="15.75" x14ac:dyDescent="0.25">
      <c r="A23" s="1"/>
      <c r="B23" s="69" t="s">
        <v>52</v>
      </c>
      <c r="C23" s="74">
        <f>'1кв'!E26+'2кв'!E26+'3кв'!E26+'4 кв'!E26</f>
        <v>3474.8999999999996</v>
      </c>
      <c r="D23" s="60"/>
      <c r="E23" s="62"/>
    </row>
    <row r="24" spans="1:6" ht="15.75" x14ac:dyDescent="0.25">
      <c r="A24" s="61"/>
      <c r="B24" s="69" t="s">
        <v>88</v>
      </c>
      <c r="C24" s="74">
        <f>'1кв'!E27+'2кв'!E27+'3кв'!E27+'4 кв'!E27</f>
        <v>2295.75</v>
      </c>
      <c r="D24" s="60"/>
    </row>
    <row r="25" spans="1:6" ht="15.75" x14ac:dyDescent="0.25">
      <c r="A25" s="61"/>
      <c r="B25" s="69" t="s">
        <v>101</v>
      </c>
      <c r="C25" s="70">
        <f>'3кв'!E29</f>
        <v>873.88</v>
      </c>
      <c r="D25" s="60"/>
    </row>
    <row r="26" spans="1:6" ht="15.75" x14ac:dyDescent="0.25">
      <c r="A26" s="61"/>
      <c r="B26" s="75" t="s">
        <v>89</v>
      </c>
      <c r="C26" s="80">
        <f>SUM(C28:C30)</f>
        <v>29424.890000000003</v>
      </c>
      <c r="D26" s="60"/>
    </row>
    <row r="27" spans="1:6" ht="15.75" x14ac:dyDescent="0.25">
      <c r="A27" s="61"/>
      <c r="B27" s="69" t="s">
        <v>90</v>
      </c>
      <c r="C27" s="70"/>
      <c r="D27" s="60"/>
    </row>
    <row r="28" spans="1:6" ht="15.75" x14ac:dyDescent="0.25">
      <c r="A28" s="61"/>
      <c r="B28" s="76" t="s">
        <v>102</v>
      </c>
      <c r="C28" s="77">
        <f>'1кв'!E28</f>
        <v>20029.97</v>
      </c>
      <c r="D28" s="60"/>
    </row>
    <row r="29" spans="1:6" ht="15.75" x14ac:dyDescent="0.25">
      <c r="A29" s="61"/>
      <c r="B29" s="76" t="s">
        <v>103</v>
      </c>
      <c r="C29" s="77">
        <f>'3кв'!E28</f>
        <v>1630.95</v>
      </c>
      <c r="D29" s="60"/>
    </row>
    <row r="30" spans="1:6" ht="15.75" x14ac:dyDescent="0.25">
      <c r="A30" s="61"/>
      <c r="B30" s="76" t="s">
        <v>104</v>
      </c>
      <c r="C30" s="77">
        <f>'4 кв'!E28</f>
        <v>7763.97</v>
      </c>
      <c r="D30" s="60"/>
    </row>
    <row r="31" spans="1:6" ht="15.75" x14ac:dyDescent="0.25">
      <c r="A31" s="61"/>
      <c r="B31" s="76"/>
      <c r="C31" s="77"/>
      <c r="D31" s="60"/>
    </row>
    <row r="32" spans="1:6" ht="15.75" x14ac:dyDescent="0.25">
      <c r="A32" s="1"/>
      <c r="B32" s="78" t="s">
        <v>91</v>
      </c>
      <c r="C32" s="68">
        <f>SUM(C17:C26)</f>
        <v>462063.59400000004</v>
      </c>
      <c r="D32" s="60"/>
      <c r="E32" s="62"/>
      <c r="F32" s="63"/>
    </row>
    <row r="33" spans="1:5" ht="15.75" x14ac:dyDescent="0.25">
      <c r="A33" s="1"/>
      <c r="B33" s="79" t="s">
        <v>92</v>
      </c>
      <c r="C33" s="68">
        <f>C6+C15-C32</f>
        <v>-20775.754000000074</v>
      </c>
      <c r="D33" s="60"/>
      <c r="E33" s="62">
        <f>C33-'4 кв'!B55</f>
        <v>-1.1641532182693481E-10</v>
      </c>
    </row>
    <row r="34" spans="1:5" ht="15.75" x14ac:dyDescent="0.25">
      <c r="A34" s="1"/>
      <c r="B34" s="58"/>
      <c r="C34" s="64"/>
      <c r="D34" s="60"/>
    </row>
    <row r="35" spans="1:5" ht="15.75" x14ac:dyDescent="0.25">
      <c r="A35" s="1"/>
      <c r="B35" s="58" t="s">
        <v>114</v>
      </c>
      <c r="C35" s="58"/>
      <c r="D35" s="60"/>
    </row>
    <row r="36" spans="1:5" ht="15.75" x14ac:dyDescent="0.25">
      <c r="A36" s="1"/>
      <c r="B36" s="58" t="s">
        <v>115</v>
      </c>
      <c r="C36" s="58">
        <v>2040.2</v>
      </c>
      <c r="D36" s="60"/>
    </row>
    <row r="37" spans="1:5" ht="15.75" x14ac:dyDescent="0.25">
      <c r="A37" s="1"/>
      <c r="B37" s="104" t="s">
        <v>116</v>
      </c>
      <c r="C37" s="104">
        <v>5457.17</v>
      </c>
      <c r="D37" s="60"/>
    </row>
    <row r="38" spans="1:5" ht="15.75" x14ac:dyDescent="0.25">
      <c r="A38" s="1"/>
      <c r="B38" s="58" t="s">
        <v>117</v>
      </c>
      <c r="C38" s="58">
        <f>C37-C36</f>
        <v>3416.9700000000003</v>
      </c>
      <c r="D38" s="60"/>
    </row>
    <row r="39" spans="1:5" ht="15.75" x14ac:dyDescent="0.25">
      <c r="A39" s="1"/>
      <c r="B39" s="58"/>
      <c r="C39" s="64"/>
      <c r="D39" s="60"/>
    </row>
    <row r="40" spans="1:5" ht="15.75" x14ac:dyDescent="0.25">
      <c r="A40" s="58" t="s">
        <v>93</v>
      </c>
      <c r="C40" s="64"/>
      <c r="D40" s="60"/>
    </row>
    <row r="41" spans="1:5" ht="15.75" x14ac:dyDescent="0.25">
      <c r="A41" s="1"/>
      <c r="B41" s="58"/>
      <c r="C41" s="64"/>
      <c r="D41" s="60"/>
    </row>
    <row r="42" spans="1:5" ht="15.75" x14ac:dyDescent="0.25">
      <c r="A42" s="1"/>
      <c r="B42" s="58"/>
      <c r="C42" s="64"/>
      <c r="D42" s="60"/>
    </row>
    <row r="43" spans="1:5" ht="15.75" x14ac:dyDescent="0.25">
      <c r="A43" s="1" t="s">
        <v>94</v>
      </c>
      <c r="B43" s="58" t="s">
        <v>95</v>
      </c>
      <c r="C43" s="64"/>
      <c r="D43" s="60"/>
    </row>
    <row r="44" spans="1:5" ht="15.75" x14ac:dyDescent="0.25">
      <c r="A44" s="1"/>
      <c r="B44" s="58" t="s">
        <v>96</v>
      </c>
      <c r="C44" s="64"/>
      <c r="D44" s="60"/>
    </row>
    <row r="45" spans="1:5" ht="15.75" x14ac:dyDescent="0.25">
      <c r="A45" s="1"/>
      <c r="B45" s="58" t="s">
        <v>97</v>
      </c>
      <c r="C45" s="64"/>
      <c r="D45" s="60"/>
    </row>
    <row r="46" spans="1:5" ht="15.75" x14ac:dyDescent="0.25">
      <c r="A46" s="1"/>
      <c r="B46" s="58"/>
      <c r="C46" s="64"/>
      <c r="D46" s="60"/>
    </row>
    <row r="47" spans="1:5" ht="15.75" x14ac:dyDescent="0.25">
      <c r="A47" s="1"/>
      <c r="B47" s="58" t="s">
        <v>98</v>
      </c>
      <c r="C47" s="64"/>
      <c r="D47" s="60"/>
    </row>
    <row r="48" spans="1:5" ht="15.75" x14ac:dyDescent="0.25">
      <c r="A48" s="1"/>
      <c r="B48" s="58"/>
      <c r="C48" s="64"/>
      <c r="D48" s="60"/>
    </row>
    <row r="49" spans="1:4" ht="15.75" x14ac:dyDescent="0.25">
      <c r="A49" s="1"/>
      <c r="B49" s="58"/>
      <c r="C49" s="64"/>
      <c r="D49" s="60"/>
    </row>
    <row r="50" spans="1:4" ht="15.75" x14ac:dyDescent="0.25">
      <c r="A50" s="1"/>
      <c r="B50" s="58"/>
      <c r="C50" s="64"/>
      <c r="D50" s="60"/>
    </row>
    <row r="51" spans="1:4" ht="15.75" x14ac:dyDescent="0.25">
      <c r="A51" s="1"/>
      <c r="B51" s="58"/>
      <c r="C51" s="64"/>
      <c r="D51" s="60"/>
    </row>
  </sheetData>
  <mergeCells count="6">
    <mergeCell ref="B16:C16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 кв</vt:lpstr>
      <vt:lpstr>отчет</vt:lpstr>
      <vt:lpstr>'1кв'!Область_печати</vt:lpstr>
      <vt:lpstr>'2кв'!Область_печати</vt:lpstr>
      <vt:lpstr>'3кв'!Область_печати</vt:lpstr>
      <vt:lpstr>'4 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2022-03-11T06:28:04Z</dcterms:modified>
</cp:coreProperties>
</file>