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225" windowWidth="14805" windowHeight="7890" activeTab="4"/>
  </bookViews>
  <sheets>
    <sheet name="1кв" sheetId="19" r:id="rId1"/>
    <sheet name="2кв" sheetId="20" r:id="rId2"/>
    <sheet name="3кв" sheetId="21" r:id="rId3"/>
    <sheet name="4 кв" sheetId="22" r:id="rId4"/>
    <sheet name="отчет" sheetId="24" r:id="rId5"/>
  </sheets>
  <definedNames>
    <definedName name="_xlnm.Print_Area" localSheetId="0">'1кв'!$A$1:$E$50</definedName>
    <definedName name="_xlnm.Print_Area" localSheetId="1">'2кв'!$A$1:$E$54</definedName>
    <definedName name="_xlnm.Print_Area" localSheetId="2">'3кв'!$A$1:$E$52</definedName>
    <definedName name="_xlnm.Print_Area" localSheetId="3">'4 кв'!$A$1:$E$53</definedName>
    <definedName name="_xlnm.Print_Area" localSheetId="4">отчет!$A$1:$C$48</definedName>
  </definedNames>
  <calcPr calcId="145621"/>
</workbook>
</file>

<file path=xl/calcChain.xml><?xml version="1.0" encoding="utf-8"?>
<calcChain xmlns="http://schemas.openxmlformats.org/spreadsheetml/2006/main">
  <c r="C38" i="24" l="1"/>
  <c r="E25" i="22" l="1"/>
  <c r="C28" i="24" l="1"/>
  <c r="B51" i="22" l="1"/>
  <c r="C12" i="24" s="1"/>
  <c r="C24" i="24"/>
  <c r="C21" i="24"/>
  <c r="C22" i="24"/>
  <c r="C23" i="24"/>
  <c r="C20" i="24"/>
  <c r="B50" i="22"/>
  <c r="B48" i="22"/>
  <c r="C29" i="24" l="1"/>
  <c r="C26" i="24" s="1"/>
  <c r="F33" i="20"/>
  <c r="C18" i="24"/>
  <c r="C13" i="24"/>
  <c r="C14" i="24" s="1"/>
  <c r="C6" i="24"/>
  <c r="E29" i="22"/>
  <c r="E30" i="22" l="1"/>
  <c r="C25" i="24" s="1"/>
  <c r="E23" i="22"/>
  <c r="C19" i="24" s="1"/>
  <c r="E21" i="22"/>
  <c r="E20" i="22"/>
  <c r="E32" i="22" l="1"/>
  <c r="D32" i="24" s="1"/>
  <c r="C16" i="24"/>
  <c r="B52" i="22"/>
  <c r="B53" i="22" s="1"/>
  <c r="C17" i="24"/>
  <c r="B50" i="21"/>
  <c r="B48" i="21"/>
  <c r="E28" i="21"/>
  <c r="C32" i="24" l="1"/>
  <c r="C33" i="24" s="1"/>
  <c r="E31" i="21"/>
  <c r="E21" i="21"/>
  <c r="E23" i="21" l="1"/>
  <c r="E20" i="21"/>
  <c r="E32" i="21" s="1"/>
  <c r="B51" i="21" s="1"/>
  <c r="B52" i="21" l="1"/>
  <c r="B52" i="20"/>
  <c r="B50" i="20"/>
  <c r="E34" i="20"/>
  <c r="E31" i="20"/>
  <c r="E32" i="20"/>
  <c r="E33" i="20"/>
  <c r="E30" i="20"/>
  <c r="E21" i="20"/>
  <c r="E23" i="20" l="1"/>
  <c r="E20" i="20"/>
  <c r="B53" i="20" s="1"/>
  <c r="B54" i="20" s="1"/>
  <c r="E29" i="19" l="1"/>
  <c r="E23" i="19"/>
  <c r="E21" i="19"/>
  <c r="E20" i="19"/>
  <c r="E30" i="19" l="1"/>
  <c r="B49" i="19" s="1"/>
  <c r="B50" i="19" l="1"/>
</calcChain>
</file>

<file path=xl/sharedStrings.xml><?xml version="1.0" encoding="utf-8"?>
<sst xmlns="http://schemas.openxmlformats.org/spreadsheetml/2006/main" count="359" uniqueCount="130">
  <si>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</si>
  <si>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</si>
  <si>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</si>
  <si>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</si>
  <si>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</si>
  <si>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</si>
  <si>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</si>
  <si>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</si>
  <si>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</si>
  <si>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</si>
  <si>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</si>
  <si>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</si>
  <si>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</si>
  <si>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</si>
  <si>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</si>
  <si>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</si>
  <si>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</si>
  <si>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</si>
  <si>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</si>
  <si>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</si>
  <si>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г. Россошь, ул. Василевского, д. 3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</si>
  <si>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№9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</si>
  <si>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</si>
  <si>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определена приложением № 9 к договору №9 от 01.04.2015 г.</t>
  </si>
  <si>
    <t>Услуги по дератизации и дезинфекции</t>
  </si>
  <si>
    <t>По заявке собственников или 4 раза в год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</si>
  <si>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</si>
  <si>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</si>
  <si>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</si>
  <si>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</si>
  <si>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</si>
  <si>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</si>
  <si>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</si>
  <si>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</si>
  <si>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</si>
  <si>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</si>
  <si>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</si>
  <si>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S дома = 4216,8 м2</t>
  </si>
  <si>
    <t>Расходы по содержанию и тек. ремонту</t>
  </si>
  <si>
    <t xml:space="preserve">Расходы по управлению МКД </t>
  </si>
  <si>
    <t>Остаток на начало квартала</t>
  </si>
  <si>
    <t xml:space="preserve">именуемый в дальнейшем "Заказчик", в лице  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</si>
  <si>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 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</si>
  <si>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 xml:space="preserve">Собственники МКД, в лице председателя совета МКД </t>
    </r>
  </si>
  <si>
    <t>ч/час</t>
  </si>
  <si>
    <t xml:space="preserve">Услуги по содержанию многоквартирного дома </t>
  </si>
  <si>
    <t>Опиловка деревьев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</si>
  <si>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</si>
  <si>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горячая вода на СОИ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</si>
  <si>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</si>
  <si>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</si>
  <si>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</si>
  <si>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</si>
  <si>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за 1 квартал 2021 года</t>
  </si>
  <si>
    <t>"31" 03  2021 г.</t>
  </si>
  <si>
    <t>март</t>
  </si>
  <si>
    <t xml:space="preserve">           2. Всего за период с "01" 01 2021 г. по "31" 03 2021 г. выполнено работ (оказано услуг) на общую сумму двести восемьдесят пять тысяч семьсот двадцать шесть рублей 30 копеек</t>
  </si>
  <si>
    <t>Предъявлено населению 288699,12</t>
  </si>
  <si>
    <t>за 2 квартал 2021 года</t>
  </si>
  <si>
    <t>"30" 06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</si>
  <si>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</si>
  <si>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</si>
  <si>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>прочистка вентканала в санузле кв.63</t>
  </si>
  <si>
    <t>замена кранов на стояках ГВС кв.7,63</t>
  </si>
  <si>
    <t>ремонт скамейки</t>
  </si>
  <si>
    <t>апрель</t>
  </si>
  <si>
    <t>май</t>
  </si>
  <si>
    <t>июнь</t>
  </si>
  <si>
    <t>поверка ОПУ ТЭ и ГВС(тепловычислитель 2шт)</t>
  </si>
  <si>
    <t xml:space="preserve">           2. Всего за период с "01" 04 2021 г. по "30" 06 2021 г. выполнено работ (оказано услуг) на общую сумму двести девяносто четыре тысячи сто восемьдесят рублей 89 копеек</t>
  </si>
  <si>
    <t>Предъявлено населению 295369,43</t>
  </si>
  <si>
    <t>за 3 квартал 2021 года</t>
  </si>
  <si>
    <t>"30" 09 2021 г.</t>
  </si>
  <si>
    <t xml:space="preserve">Обработка подъездов хлорсодержащими растворами опрыскивание 1 раз в неделю </t>
  </si>
  <si>
    <t>3 квартал</t>
  </si>
  <si>
    <t xml:space="preserve">поверка ОПУ ТЭ </t>
  </si>
  <si>
    <t>замена отдельных мест магистрали отопления и запорной арматуры (смета)</t>
  </si>
  <si>
    <t>ремонт скамеек</t>
  </si>
  <si>
    <t>июль</t>
  </si>
  <si>
    <t>сентябрь</t>
  </si>
  <si>
    <t>Предъявлено населению 332165,73</t>
  </si>
  <si>
    <t xml:space="preserve">           2. Всего за период с "01" 07 2021 г. по "30" 09 2021 г. выполнено работ (оказано услуг) на общую сумму триста двадцать четыре тысячи триста девяносто четыре рубля 89 копеек</t>
  </si>
  <si>
    <t>замена стояка ГВС кв.33 (смета)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</si>
  <si>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</si>
  <si>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</si>
  <si>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</si>
  <si>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</si>
  <si>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</si>
  <si>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</si>
  <si>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</si>
  <si>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</si>
  <si>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Услуги по содержанию многоквартирного дома</t>
  </si>
  <si>
    <t>Стоимость материалов</t>
  </si>
  <si>
    <t>в том числе: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</si>
  <si>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</si>
  <si>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</si>
  <si>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</si>
  <si>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</si>
  <si>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</si>
  <si>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</si>
  <si>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</si>
  <si>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</si>
  <si>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Обработка подъездов хлорсодержащими растворами опрыскивание 1 раз в неделю</t>
  </si>
  <si>
    <t>Дезинсекция, дератизация</t>
  </si>
  <si>
    <t>работы по договору, всего</t>
  </si>
  <si>
    <t>по ж.д. ул. Василевского, 3</t>
  </si>
  <si>
    <t>за 4 квартал 2021 года</t>
  </si>
  <si>
    <t>"31" 12 2021 г.</t>
  </si>
  <si>
    <t>4 квартал</t>
  </si>
  <si>
    <t>замена стояка канализации в подвале (кв,71)</t>
  </si>
  <si>
    <t>Замена участка ГВС кв.59</t>
  </si>
  <si>
    <t>декабрь</t>
  </si>
  <si>
    <t>Непредвиденные работы 112ч/ч</t>
  </si>
  <si>
    <t>* поверка ОПУ ТЭ и ГВС(тепловычислитель 2шт)</t>
  </si>
  <si>
    <t>* замена отдельных мест магистрали отопления и запорной арматуры (смета)</t>
  </si>
  <si>
    <t>Предъявлено населению 319035,23</t>
  </si>
  <si>
    <t>Начислено всего 1226313,06</t>
  </si>
  <si>
    <t>горячая вода на СОИ- 49397,03</t>
  </si>
  <si>
    <t>водоотведение на СОИ- 32354,58</t>
  </si>
  <si>
    <t>холодная вода на СОИ-43694,22</t>
  </si>
  <si>
    <t>электроэнергия на СОИ- 34209,67</t>
  </si>
  <si>
    <t xml:space="preserve">интернет Ростелеком </t>
  </si>
  <si>
    <t>Оплачено за размещение оборудования в МОП интернет Ростелеком</t>
  </si>
  <si>
    <t>Замена стояков ГВС (смета)</t>
  </si>
  <si>
    <t>* Замена стояка ГВС</t>
  </si>
  <si>
    <t xml:space="preserve">           2. Всего за период с "01" 10 2021 г. по "31" 12 2021 г. выполнено работ (оказано услуг) на общую сумму триста две тысячи семьсот семьдесят три рубля 87 копеек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</si>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</sst>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6" fontId="16" fillId="0" borderId="0"/>
    <xf numFmtId="0" fontId="17" fillId="0" borderId="0"/>
    <xf numFmtId="0" fontId="18" fillId="0" borderId="0"/>
  </cellStyleXfs>
  <cellXfs count="11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2" borderId="1" xfId="1" applyFont="1" applyFill="1" applyBorder="1" applyAlignment="1">
      <alignment horizontal="center" vertical="center" wrapText="1"/>
    </xf>
    <xf numFmtId="164" fontId="7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43" fontId="4" fillId="0" borderId="4" xfId="1" applyFont="1" applyBorder="1" applyAlignment="1">
      <alignment horizontal="center" vertical="center" wrapText="1"/>
    </xf>
    <xf numFmtId="0" fontId="10" fillId="0" borderId="5" xfId="0" applyFont="1" applyBorder="1" applyAlignment="1">
      <alignment wrapText="1"/>
    </xf>
    <xf numFmtId="0" fontId="10" fillId="0" borderId="6" xfId="0" applyFont="1" applyBorder="1" applyAlignment="1">
      <alignment horizontal="center"/>
    </xf>
    <xf numFmtId="165" fontId="4" fillId="0" borderId="1" xfId="0" applyNumberFormat="1" applyFont="1" applyBorder="1" applyAlignment="1">
      <alignment horizontal="right" vertical="center" wrapText="1"/>
    </xf>
    <xf numFmtId="164" fontId="4" fillId="0" borderId="0" xfId="0" applyNumberFormat="1" applyFont="1"/>
    <xf numFmtId="43" fontId="7" fillId="0" borderId="0" xfId="0" applyNumberFormat="1" applyFont="1"/>
    <xf numFmtId="0" fontId="5" fillId="0" borderId="0" xfId="0" applyFont="1" applyAlignment="1">
      <alignment horizontal="left" wrapText="1"/>
    </xf>
    <xf numFmtId="164" fontId="4" fillId="0" borderId="1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10" fillId="0" borderId="1" xfId="0" applyFont="1" applyBorder="1" applyAlignment="1">
      <alignment wrapText="1"/>
    </xf>
    <xf numFmtId="0" fontId="10" fillId="0" borderId="1" xfId="0" applyFont="1" applyFill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1" xfId="0" applyFont="1" applyBorder="1"/>
    <xf numFmtId="0" fontId="10" fillId="0" borderId="7" xfId="0" applyFont="1" applyBorder="1" applyAlignment="1"/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wrapText="1"/>
    </xf>
    <xf numFmtId="0" fontId="10" fillId="0" borderId="6" xfId="0" applyFont="1" applyBorder="1"/>
    <xf numFmtId="0" fontId="10" fillId="0" borderId="7" xfId="0" applyFont="1" applyBorder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43" fontId="4" fillId="0" borderId="0" xfId="0" applyNumberFormat="1" applyFont="1"/>
    <xf numFmtId="0" fontId="14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4" fontId="3" fillId="0" borderId="0" xfId="0" applyNumberFormat="1" applyFont="1"/>
    <xf numFmtId="0" fontId="3" fillId="0" borderId="0" xfId="0" applyFont="1" applyBorder="1"/>
    <xf numFmtId="43" fontId="3" fillId="0" borderId="0" xfId="1" applyFont="1" applyAlignment="1">
      <alignment horizontal="left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164" fontId="4" fillId="2" borderId="0" xfId="1" applyNumberFormat="1" applyFont="1" applyFill="1"/>
    <xf numFmtId="164" fontId="3" fillId="0" borderId="0" xfId="1" applyNumberFormat="1" applyFont="1" applyBorder="1"/>
    <xf numFmtId="43" fontId="3" fillId="0" borderId="0" xfId="0" applyNumberFormat="1" applyFont="1"/>
    <xf numFmtId="43" fontId="3" fillId="0" borderId="0" xfId="1" applyFo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3" fillId="2" borderId="0" xfId="0" applyFont="1" applyFill="1" applyBorder="1"/>
    <xf numFmtId="4" fontId="3" fillId="2" borderId="0" xfId="0" applyNumberFormat="1" applyFont="1" applyFill="1"/>
    <xf numFmtId="43" fontId="3" fillId="2" borderId="0" xfId="0" applyNumberFormat="1" applyFont="1" applyFill="1"/>
    <xf numFmtId="0" fontId="3" fillId="2" borderId="0" xfId="0" applyFont="1" applyFill="1"/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center" vertical="center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3" fillId="2" borderId="1" xfId="1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vertical="center" wrapText="1"/>
    </xf>
    <xf numFmtId="2" fontId="15" fillId="2" borderId="1" xfId="1" applyNumberFormat="1" applyFont="1" applyFill="1" applyBorder="1" applyAlignment="1">
      <alignment horizontal="center"/>
    </xf>
    <xf numFmtId="2" fontId="15" fillId="0" borderId="6" xfId="0" applyNumberFormat="1" applyFont="1" applyBorder="1" applyAlignment="1">
      <alignment wrapText="1"/>
    </xf>
    <xf numFmtId="2" fontId="3" fillId="0" borderId="1" xfId="1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  <xf numFmtId="2" fontId="3" fillId="0" borderId="0" xfId="1" applyNumberFormat="1" applyFont="1" applyAlignment="1">
      <alignment horizontal="center"/>
    </xf>
    <xf numFmtId="0" fontId="6" fillId="0" borderId="3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5" fillId="0" borderId="0" xfId="0" applyFont="1" applyAlignment="1">
      <alignment horizontal="righ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13" fillId="0" borderId="0" xfId="0" applyFont="1" applyAlignment="1">
      <alignment horizontal="right" wrapText="1"/>
    </xf>
    <xf numFmtId="2" fontId="3" fillId="0" borderId="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</cellXfs>
  <cellStyles count="5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0"/>
  <sheetViews>
    <sheetView view="pageBreakPreview" topLeftCell="A19" zoomScaleNormal="100" zoomScaleSheetLayoutView="100" workbookViewId="0">
      <selection activeCell="E26" sqref="E26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104" t="s">
        <v>10</v>
      </c>
      <c r="B1" s="104"/>
      <c r="C1" s="104"/>
      <c r="D1" s="104"/>
      <c r="E1" s="104"/>
    </row>
    <row r="2" spans="1:5" ht="32.25" customHeight="1" x14ac:dyDescent="0.25">
      <c r="A2" s="105" t="s">
        <v>11</v>
      </c>
      <c r="B2" s="106"/>
      <c r="C2" s="106"/>
      <c r="D2" s="106"/>
      <c r="E2" s="106"/>
    </row>
    <row r="3" spans="1:5" x14ac:dyDescent="0.25">
      <c r="A3" s="107" t="s">
        <v>53</v>
      </c>
      <c r="B3" s="107"/>
      <c r="C3" s="107"/>
      <c r="D3" s="107"/>
      <c r="E3" s="107"/>
    </row>
    <row r="4" spans="1:5" s="1" customFormat="1" ht="15.75" x14ac:dyDescent="0.25">
      <c r="A4" s="29" t="s">
        <v>12</v>
      </c>
      <c r="B4" s="4"/>
      <c r="C4" s="4"/>
      <c r="D4" s="103" t="s">
        <v>54</v>
      </c>
      <c r="E4" s="103"/>
    </row>
    <row r="5" spans="1:5" x14ac:dyDescent="0.25">
      <c r="A5" s="32"/>
      <c r="B5" s="4"/>
      <c r="C5" s="4"/>
      <c r="D5" s="4"/>
      <c r="E5" s="4"/>
    </row>
    <row r="6" spans="1:5" ht="17.25" customHeight="1" x14ac:dyDescent="0.25">
      <c r="A6" s="95" t="s">
        <v>0</v>
      </c>
      <c r="B6" s="95"/>
      <c r="C6" s="95"/>
      <c r="D6" s="95"/>
      <c r="E6" s="95"/>
    </row>
    <row r="7" spans="1:5" x14ac:dyDescent="0.25">
      <c r="A7" s="108" t="s">
        <v>20</v>
      </c>
      <c r="B7" s="108"/>
      <c r="C7" s="108"/>
      <c r="D7" s="108"/>
      <c r="E7" s="108"/>
    </row>
    <row r="8" spans="1:5" x14ac:dyDescent="0.25">
      <c r="A8" s="99" t="s">
        <v>1</v>
      </c>
      <c r="B8" s="99"/>
      <c r="C8" s="99"/>
      <c r="D8" s="99"/>
      <c r="E8" s="99"/>
    </row>
    <row r="9" spans="1:5" ht="16.149999999999999" customHeight="1" x14ac:dyDescent="0.25">
      <c r="A9" s="95" t="s">
        <v>41</v>
      </c>
      <c r="B9" s="95"/>
      <c r="C9" s="95"/>
      <c r="D9" s="95"/>
      <c r="E9" s="95"/>
    </row>
    <row r="10" spans="1:5" ht="24" customHeight="1" x14ac:dyDescent="0.25">
      <c r="A10" s="97" t="s">
        <v>13</v>
      </c>
      <c r="B10" s="98"/>
      <c r="C10" s="98"/>
      <c r="D10" s="98"/>
      <c r="E10" s="98"/>
    </row>
    <row r="11" spans="1:5" ht="29.25" customHeight="1" x14ac:dyDescent="0.25">
      <c r="A11" s="95" t="s">
        <v>42</v>
      </c>
      <c r="B11" s="95"/>
      <c r="C11" s="95"/>
      <c r="D11" s="95"/>
      <c r="E11" s="95"/>
    </row>
    <row r="12" spans="1:5" ht="15.75" customHeight="1" x14ac:dyDescent="0.25">
      <c r="A12" s="95" t="s">
        <v>26</v>
      </c>
      <c r="B12" s="95"/>
      <c r="C12" s="95"/>
      <c r="D12" s="95"/>
      <c r="E12" s="95"/>
    </row>
    <row r="13" spans="1:5" ht="17.25" customHeight="1" x14ac:dyDescent="0.25">
      <c r="A13" s="95" t="s">
        <v>27</v>
      </c>
      <c r="B13" s="95"/>
      <c r="C13" s="95"/>
      <c r="D13" s="95"/>
      <c r="E13" s="95"/>
    </row>
    <row r="14" spans="1:5" ht="11.45" customHeight="1" x14ac:dyDescent="0.25">
      <c r="A14" s="99" t="s">
        <v>14</v>
      </c>
      <c r="B14" s="100"/>
      <c r="C14" s="100"/>
      <c r="D14" s="100"/>
      <c r="E14" s="100"/>
    </row>
    <row r="15" spans="1:5" ht="27" customHeight="1" x14ac:dyDescent="0.25">
      <c r="A15" s="95" t="s">
        <v>15</v>
      </c>
      <c r="B15" s="95"/>
      <c r="C15" s="95"/>
      <c r="D15" s="95"/>
      <c r="E15" s="95"/>
    </row>
    <row r="16" spans="1:5" ht="59.45" customHeight="1" x14ac:dyDescent="0.25">
      <c r="A16" s="95" t="s">
        <v>21</v>
      </c>
      <c r="B16" s="95"/>
      <c r="C16" s="95"/>
      <c r="D16" s="95"/>
      <c r="E16" s="95"/>
    </row>
    <row r="17" spans="1:7" ht="30.6" customHeight="1" x14ac:dyDescent="0.25">
      <c r="A17" s="101" t="s">
        <v>22</v>
      </c>
      <c r="B17" s="101"/>
      <c r="C17" s="101"/>
      <c r="D17" s="101"/>
      <c r="E17" s="101"/>
    </row>
    <row r="18" spans="1:7" x14ac:dyDescent="0.25">
      <c r="A18" s="101"/>
      <c r="B18" s="101"/>
      <c r="C18" s="101"/>
      <c r="D18" s="101"/>
      <c r="E18" s="101"/>
      <c r="F18" s="2">
        <v>4216.8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20" t="s">
        <v>45</v>
      </c>
      <c r="B20" s="9" t="s">
        <v>23</v>
      </c>
      <c r="C20" s="3" t="s">
        <v>3</v>
      </c>
      <c r="D20" s="3">
        <v>13.11</v>
      </c>
      <c r="E20" s="26">
        <f>D20*F18*G18</f>
        <v>165846.74400000001</v>
      </c>
    </row>
    <row r="21" spans="1:7" ht="75" x14ac:dyDescent="0.25">
      <c r="A21" s="7" t="s">
        <v>47</v>
      </c>
      <c r="B21" s="9" t="s">
        <v>31</v>
      </c>
      <c r="C21" s="3" t="s">
        <v>3</v>
      </c>
      <c r="D21" s="3"/>
      <c r="E21" s="8">
        <f>2543.64*3</f>
        <v>7630.92</v>
      </c>
    </row>
    <row r="22" spans="1:7" ht="30" x14ac:dyDescent="0.25">
      <c r="A22" s="7" t="s">
        <v>24</v>
      </c>
      <c r="B22" s="9" t="s">
        <v>25</v>
      </c>
      <c r="C22" s="3" t="s">
        <v>3</v>
      </c>
      <c r="D22" s="3">
        <v>0</v>
      </c>
      <c r="E22" s="15">
        <v>0</v>
      </c>
    </row>
    <row r="23" spans="1:7" x14ac:dyDescent="0.25">
      <c r="A23" s="21" t="s">
        <v>39</v>
      </c>
      <c r="B23" s="19" t="s">
        <v>28</v>
      </c>
      <c r="C23" s="22" t="s">
        <v>3</v>
      </c>
      <c r="D23" s="22">
        <v>4.78</v>
      </c>
      <c r="E23" s="23">
        <f>D23*F18*G18</f>
        <v>60468.912000000011</v>
      </c>
    </row>
    <row r="24" spans="1:7" x14ac:dyDescent="0.25">
      <c r="A24" s="7" t="s">
        <v>48</v>
      </c>
      <c r="B24" s="9" t="s">
        <v>31</v>
      </c>
      <c r="C24" s="3" t="s">
        <v>32</v>
      </c>
      <c r="D24" s="3"/>
      <c r="E24" s="8">
        <v>13941.3</v>
      </c>
    </row>
    <row r="25" spans="1:7" x14ac:dyDescent="0.25">
      <c r="A25" s="7" t="s">
        <v>49</v>
      </c>
      <c r="B25" s="9" t="s">
        <v>31</v>
      </c>
      <c r="C25" s="3" t="s">
        <v>32</v>
      </c>
      <c r="D25" s="3"/>
      <c r="E25" s="30">
        <v>8886.1299999999992</v>
      </c>
    </row>
    <row r="26" spans="1:7" x14ac:dyDescent="0.25">
      <c r="A26" s="7" t="s">
        <v>50</v>
      </c>
      <c r="B26" s="9" t="s">
        <v>31</v>
      </c>
      <c r="C26" s="3" t="s">
        <v>32</v>
      </c>
      <c r="D26" s="3"/>
      <c r="E26" s="8">
        <v>7457.84</v>
      </c>
    </row>
    <row r="27" spans="1:7" x14ac:dyDescent="0.25">
      <c r="A27" s="7" t="s">
        <v>51</v>
      </c>
      <c r="B27" s="9" t="s">
        <v>31</v>
      </c>
      <c r="C27" s="3" t="s">
        <v>32</v>
      </c>
      <c r="D27" s="3"/>
      <c r="E27" s="8">
        <v>7957.65</v>
      </c>
    </row>
    <row r="28" spans="1:7" x14ac:dyDescent="0.25">
      <c r="A28" s="34" t="s">
        <v>52</v>
      </c>
      <c r="B28" s="9" t="s">
        <v>31</v>
      </c>
      <c r="C28" s="35" t="s">
        <v>32</v>
      </c>
      <c r="D28" s="3"/>
      <c r="E28" s="8">
        <v>292</v>
      </c>
    </row>
    <row r="29" spans="1:7" x14ac:dyDescent="0.25">
      <c r="A29" s="24" t="s">
        <v>46</v>
      </c>
      <c r="B29" s="25" t="s">
        <v>55</v>
      </c>
      <c r="C29" s="3" t="s">
        <v>44</v>
      </c>
      <c r="D29" s="25">
        <v>64</v>
      </c>
      <c r="E29" s="8">
        <f>D29*206.95</f>
        <v>13244.8</v>
      </c>
    </row>
    <row r="30" spans="1:7" s="14" customFormat="1" ht="14.25" x14ac:dyDescent="0.2">
      <c r="A30" s="10" t="s">
        <v>29</v>
      </c>
      <c r="B30" s="11"/>
      <c r="C30" s="12"/>
      <c r="D30" s="12"/>
      <c r="E30" s="13">
        <f>SUM(E20:E29)</f>
        <v>285726.29600000003</v>
      </c>
      <c r="F30" s="28"/>
    </row>
    <row r="32" spans="1:7" ht="36.75" customHeight="1" x14ac:dyDescent="0.25">
      <c r="A32" s="102" t="s">
        <v>56</v>
      </c>
      <c r="B32" s="102"/>
      <c r="C32" s="102"/>
      <c r="D32" s="102"/>
      <c r="E32" s="102"/>
    </row>
    <row r="33" spans="1:5" ht="33" customHeight="1" x14ac:dyDescent="0.25">
      <c r="A33" s="95" t="s">
        <v>19</v>
      </c>
      <c r="B33" s="95"/>
      <c r="C33" s="95"/>
      <c r="D33" s="95"/>
      <c r="E33" s="95"/>
    </row>
    <row r="34" spans="1:5" x14ac:dyDescent="0.25">
      <c r="A34" s="95" t="s">
        <v>18</v>
      </c>
      <c r="B34" s="95"/>
      <c r="C34" s="95"/>
      <c r="D34" s="95"/>
      <c r="E34" s="95"/>
    </row>
    <row r="35" spans="1:5" x14ac:dyDescent="0.25">
      <c r="A35" s="95" t="s">
        <v>33</v>
      </c>
      <c r="B35" s="95"/>
      <c r="C35" s="95"/>
      <c r="D35" s="95"/>
      <c r="E35" s="95"/>
    </row>
    <row r="36" spans="1:5" x14ac:dyDescent="0.25">
      <c r="A36" s="95" t="s">
        <v>16</v>
      </c>
      <c r="B36" s="95"/>
      <c r="C36" s="95"/>
      <c r="D36" s="95"/>
      <c r="E36" s="95"/>
    </row>
    <row r="37" spans="1:5" x14ac:dyDescent="0.25">
      <c r="A37" s="96" t="s">
        <v>4</v>
      </c>
      <c r="B37" s="96"/>
      <c r="C37" s="96"/>
      <c r="D37" s="96"/>
      <c r="E37" s="96"/>
    </row>
    <row r="38" spans="1:5" x14ac:dyDescent="0.25">
      <c r="A38" s="95" t="s">
        <v>16</v>
      </c>
      <c r="B38" s="95"/>
      <c r="C38" s="95"/>
      <c r="D38" s="95"/>
      <c r="E38" s="95"/>
    </row>
    <row r="39" spans="1:5" x14ac:dyDescent="0.25">
      <c r="A39" s="93" t="s">
        <v>30</v>
      </c>
      <c r="B39" s="93"/>
      <c r="C39" s="93"/>
      <c r="D39" s="93"/>
      <c r="E39" s="5"/>
    </row>
    <row r="40" spans="1:5" x14ac:dyDescent="0.25">
      <c r="B40" s="92" t="s">
        <v>17</v>
      </c>
      <c r="C40" s="92"/>
      <c r="D40" s="92"/>
      <c r="E40" s="6" t="s">
        <v>5</v>
      </c>
    </row>
    <row r="41" spans="1:5" x14ac:dyDescent="0.25">
      <c r="A41" s="31"/>
      <c r="B41" s="31"/>
      <c r="C41" s="31"/>
      <c r="D41" s="31"/>
      <c r="E41" s="31"/>
    </row>
    <row r="42" spans="1:5" x14ac:dyDescent="0.25">
      <c r="A42" s="93" t="s">
        <v>43</v>
      </c>
      <c r="B42" s="93"/>
      <c r="C42" s="93"/>
      <c r="D42" s="93"/>
      <c r="E42" s="5"/>
    </row>
    <row r="43" spans="1:5" x14ac:dyDescent="0.25">
      <c r="B43" s="94" t="s">
        <v>17</v>
      </c>
      <c r="C43" s="94"/>
      <c r="D43" s="94"/>
      <c r="E43" s="6" t="s">
        <v>5</v>
      </c>
    </row>
    <row r="44" spans="1:5" x14ac:dyDescent="0.25">
      <c r="A44" s="2" t="s">
        <v>37</v>
      </c>
    </row>
    <row r="45" spans="1:5" x14ac:dyDescent="0.25">
      <c r="A45" s="14" t="s">
        <v>34</v>
      </c>
    </row>
    <row r="46" spans="1:5" x14ac:dyDescent="0.25">
      <c r="A46" s="2" t="s">
        <v>40</v>
      </c>
      <c r="B46" s="16">
        <v>-74092.33</v>
      </c>
    </row>
    <row r="47" spans="1:5" ht="31.5" x14ac:dyDescent="0.25">
      <c r="A47" s="20" t="s">
        <v>57</v>
      </c>
      <c r="B47" s="17"/>
    </row>
    <row r="48" spans="1:5" x14ac:dyDescent="0.25">
      <c r="A48" s="2" t="s">
        <v>35</v>
      </c>
      <c r="B48" s="17">
        <v>260800.58</v>
      </c>
    </row>
    <row r="49" spans="1:6" ht="30" x14ac:dyDescent="0.25">
      <c r="A49" s="33" t="s">
        <v>38</v>
      </c>
      <c r="B49" s="17">
        <f>E30</f>
        <v>285726.29600000003</v>
      </c>
      <c r="F49" s="27"/>
    </row>
    <row r="50" spans="1:6" x14ac:dyDescent="0.25">
      <c r="A50" s="18" t="s">
        <v>36</v>
      </c>
      <c r="B50" s="16">
        <f>B46+B48-B49</f>
        <v>-99018.046000000031</v>
      </c>
    </row>
  </sheetData>
  <mergeCells count="28">
    <mergeCell ref="A8:E8"/>
    <mergeCell ref="D4:E4"/>
    <mergeCell ref="A1:E1"/>
    <mergeCell ref="A2:E2"/>
    <mergeCell ref="A3:E3"/>
    <mergeCell ref="A6:E6"/>
    <mergeCell ref="A7:E7"/>
    <mergeCell ref="A33:E33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32:E32"/>
    <mergeCell ref="B40:D40"/>
    <mergeCell ref="A42:D42"/>
    <mergeCell ref="B43:D43"/>
    <mergeCell ref="A34:E34"/>
    <mergeCell ref="A35:E35"/>
    <mergeCell ref="A36:E36"/>
    <mergeCell ref="A37:E37"/>
    <mergeCell ref="A38:E38"/>
    <mergeCell ref="A39:D39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view="pageBreakPreview" topLeftCell="A22" zoomScaleNormal="100" zoomScaleSheetLayoutView="100" workbookViewId="0">
      <selection activeCell="E28" sqref="E28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104" t="s">
        <v>10</v>
      </c>
      <c r="B1" s="104"/>
      <c r="C1" s="104"/>
      <c r="D1" s="104"/>
      <c r="E1" s="104"/>
    </row>
    <row r="2" spans="1:5" ht="32.25" customHeight="1" x14ac:dyDescent="0.25">
      <c r="A2" s="105" t="s">
        <v>11</v>
      </c>
      <c r="B2" s="106"/>
      <c r="C2" s="106"/>
      <c r="D2" s="106"/>
      <c r="E2" s="106"/>
    </row>
    <row r="3" spans="1:5" x14ac:dyDescent="0.25">
      <c r="A3" s="107" t="s">
        <v>58</v>
      </c>
      <c r="B3" s="107"/>
      <c r="C3" s="107"/>
      <c r="D3" s="107"/>
      <c r="E3" s="107"/>
    </row>
    <row r="4" spans="1:5" s="1" customFormat="1" ht="15.75" x14ac:dyDescent="0.25">
      <c r="A4" s="42" t="s">
        <v>12</v>
      </c>
      <c r="B4" s="43"/>
      <c r="C4" s="43"/>
      <c r="D4" s="109" t="s">
        <v>59</v>
      </c>
      <c r="E4" s="109"/>
    </row>
    <row r="5" spans="1:5" x14ac:dyDescent="0.25">
      <c r="A5" s="37"/>
      <c r="B5" s="4"/>
      <c r="C5" s="4"/>
      <c r="D5" s="4"/>
      <c r="E5" s="4"/>
    </row>
    <row r="6" spans="1:5" ht="17.25" customHeight="1" x14ac:dyDescent="0.25">
      <c r="A6" s="95" t="s">
        <v>0</v>
      </c>
      <c r="B6" s="95"/>
      <c r="C6" s="95"/>
      <c r="D6" s="95"/>
      <c r="E6" s="95"/>
    </row>
    <row r="7" spans="1:5" x14ac:dyDescent="0.25">
      <c r="A7" s="108" t="s">
        <v>20</v>
      </c>
      <c r="B7" s="108"/>
      <c r="C7" s="108"/>
      <c r="D7" s="108"/>
      <c r="E7" s="108"/>
    </row>
    <row r="8" spans="1:5" x14ac:dyDescent="0.25">
      <c r="A8" s="99" t="s">
        <v>1</v>
      </c>
      <c r="B8" s="99"/>
      <c r="C8" s="99"/>
      <c r="D8" s="99"/>
      <c r="E8" s="99"/>
    </row>
    <row r="9" spans="1:5" ht="16.149999999999999" customHeight="1" x14ac:dyDescent="0.25">
      <c r="A9" s="95" t="s">
        <v>41</v>
      </c>
      <c r="B9" s="95"/>
      <c r="C9" s="95"/>
      <c r="D9" s="95"/>
      <c r="E9" s="95"/>
    </row>
    <row r="10" spans="1:5" ht="24" customHeight="1" x14ac:dyDescent="0.25">
      <c r="A10" s="97" t="s">
        <v>13</v>
      </c>
      <c r="B10" s="98"/>
      <c r="C10" s="98"/>
      <c r="D10" s="98"/>
      <c r="E10" s="98"/>
    </row>
    <row r="11" spans="1:5" ht="29.25" customHeight="1" x14ac:dyDescent="0.25">
      <c r="A11" s="95" t="s">
        <v>42</v>
      </c>
      <c r="B11" s="95"/>
      <c r="C11" s="95"/>
      <c r="D11" s="95"/>
      <c r="E11" s="95"/>
    </row>
    <row r="12" spans="1:5" ht="15.75" customHeight="1" x14ac:dyDescent="0.25">
      <c r="A12" s="95" t="s">
        <v>26</v>
      </c>
      <c r="B12" s="95"/>
      <c r="C12" s="95"/>
      <c r="D12" s="95"/>
      <c r="E12" s="95"/>
    </row>
    <row r="13" spans="1:5" ht="17.25" customHeight="1" x14ac:dyDescent="0.25">
      <c r="A13" s="95" t="s">
        <v>27</v>
      </c>
      <c r="B13" s="95"/>
      <c r="C13" s="95"/>
      <c r="D13" s="95"/>
      <c r="E13" s="95"/>
    </row>
    <row r="14" spans="1:5" ht="11.45" customHeight="1" x14ac:dyDescent="0.25">
      <c r="A14" s="99" t="s">
        <v>14</v>
      </c>
      <c r="B14" s="100"/>
      <c r="C14" s="100"/>
      <c r="D14" s="100"/>
      <c r="E14" s="100"/>
    </row>
    <row r="15" spans="1:5" ht="27" customHeight="1" x14ac:dyDescent="0.25">
      <c r="A15" s="95" t="s">
        <v>15</v>
      </c>
      <c r="B15" s="95"/>
      <c r="C15" s="95"/>
      <c r="D15" s="95"/>
      <c r="E15" s="95"/>
    </row>
    <row r="16" spans="1:5" ht="59.45" customHeight="1" x14ac:dyDescent="0.25">
      <c r="A16" s="95" t="s">
        <v>21</v>
      </c>
      <c r="B16" s="95"/>
      <c r="C16" s="95"/>
      <c r="D16" s="95"/>
      <c r="E16" s="95"/>
    </row>
    <row r="17" spans="1:7" ht="30.6" customHeight="1" x14ac:dyDescent="0.25">
      <c r="A17" s="101" t="s">
        <v>22</v>
      </c>
      <c r="B17" s="101"/>
      <c r="C17" s="101"/>
      <c r="D17" s="101"/>
      <c r="E17" s="101"/>
    </row>
    <row r="18" spans="1:7" x14ac:dyDescent="0.25">
      <c r="A18" s="101"/>
      <c r="B18" s="101"/>
      <c r="C18" s="101"/>
      <c r="D18" s="101"/>
      <c r="E18" s="101"/>
      <c r="F18" s="2">
        <v>4216.8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20" t="s">
        <v>45</v>
      </c>
      <c r="B20" s="9" t="s">
        <v>23</v>
      </c>
      <c r="C20" s="3" t="s">
        <v>3</v>
      </c>
      <c r="D20" s="3">
        <v>13.11</v>
      </c>
      <c r="E20" s="26">
        <f>D20*F18*G18</f>
        <v>165846.74400000001</v>
      </c>
    </row>
    <row r="21" spans="1:7" ht="60" x14ac:dyDescent="0.25">
      <c r="A21" s="7" t="s">
        <v>60</v>
      </c>
      <c r="B21" s="9" t="s">
        <v>61</v>
      </c>
      <c r="C21" s="3" t="s">
        <v>3</v>
      </c>
      <c r="D21" s="3"/>
      <c r="E21" s="8">
        <f>2543.64*2</f>
        <v>5087.28</v>
      </c>
    </row>
    <row r="22" spans="1:7" ht="30" x14ac:dyDescent="0.25">
      <c r="A22" s="7" t="s">
        <v>24</v>
      </c>
      <c r="B22" s="9" t="s">
        <v>25</v>
      </c>
      <c r="C22" s="3" t="s">
        <v>3</v>
      </c>
      <c r="D22" s="3">
        <v>0</v>
      </c>
      <c r="E22" s="15">
        <v>0</v>
      </c>
    </row>
    <row r="23" spans="1:7" x14ac:dyDescent="0.25">
      <c r="A23" s="21" t="s">
        <v>39</v>
      </c>
      <c r="B23" s="19" t="s">
        <v>28</v>
      </c>
      <c r="C23" s="22" t="s">
        <v>3</v>
      </c>
      <c r="D23" s="22">
        <v>4.78</v>
      </c>
      <c r="E23" s="23">
        <f>D23*F18*G18</f>
        <v>60468.912000000011</v>
      </c>
    </row>
    <row r="24" spans="1:7" x14ac:dyDescent="0.25">
      <c r="A24" s="7" t="s">
        <v>48</v>
      </c>
      <c r="B24" s="9" t="s">
        <v>61</v>
      </c>
      <c r="C24" s="3" t="s">
        <v>32</v>
      </c>
      <c r="D24" s="3"/>
      <c r="E24" s="8">
        <v>10785.69</v>
      </c>
    </row>
    <row r="25" spans="1:7" x14ac:dyDescent="0.25">
      <c r="A25" s="7" t="s">
        <v>49</v>
      </c>
      <c r="B25" s="9" t="s">
        <v>61</v>
      </c>
      <c r="C25" s="3" t="s">
        <v>32</v>
      </c>
      <c r="D25" s="3"/>
      <c r="E25" s="30">
        <v>12837.42</v>
      </c>
    </row>
    <row r="26" spans="1:7" x14ac:dyDescent="0.25">
      <c r="A26" s="7" t="s">
        <v>50</v>
      </c>
      <c r="B26" s="9" t="s">
        <v>61</v>
      </c>
      <c r="C26" s="3" t="s">
        <v>32</v>
      </c>
      <c r="D26" s="3"/>
      <c r="E26" s="8">
        <v>7550.76</v>
      </c>
    </row>
    <row r="27" spans="1:7" x14ac:dyDescent="0.25">
      <c r="A27" s="7" t="s">
        <v>51</v>
      </c>
      <c r="B27" s="9" t="s">
        <v>61</v>
      </c>
      <c r="C27" s="3" t="s">
        <v>32</v>
      </c>
      <c r="D27" s="3"/>
      <c r="E27" s="8">
        <v>7957.65</v>
      </c>
    </row>
    <row r="28" spans="1:7" x14ac:dyDescent="0.25">
      <c r="A28" s="34" t="s">
        <v>52</v>
      </c>
      <c r="B28" s="9" t="s">
        <v>61</v>
      </c>
      <c r="C28" s="35" t="s">
        <v>32</v>
      </c>
      <c r="D28" s="3"/>
      <c r="E28" s="8">
        <v>2751.99</v>
      </c>
    </row>
    <row r="29" spans="1:7" ht="30" x14ac:dyDescent="0.25">
      <c r="A29" s="34" t="s">
        <v>68</v>
      </c>
      <c r="B29" s="9" t="s">
        <v>61</v>
      </c>
      <c r="C29" s="35" t="s">
        <v>32</v>
      </c>
      <c r="D29" s="3"/>
      <c r="E29" s="8">
        <v>13858.14</v>
      </c>
    </row>
    <row r="30" spans="1:7" ht="30" x14ac:dyDescent="0.25">
      <c r="A30" s="44" t="s">
        <v>62</v>
      </c>
      <c r="B30" s="49" t="s">
        <v>65</v>
      </c>
      <c r="C30" s="35" t="s">
        <v>44</v>
      </c>
      <c r="D30" s="47">
        <v>5</v>
      </c>
      <c r="E30" s="8">
        <f>D30*206.95</f>
        <v>1034.75</v>
      </c>
    </row>
    <row r="31" spans="1:7" ht="30" x14ac:dyDescent="0.25">
      <c r="A31" s="45" t="s">
        <v>63</v>
      </c>
      <c r="B31" s="49" t="s">
        <v>66</v>
      </c>
      <c r="C31" s="35" t="s">
        <v>44</v>
      </c>
      <c r="D31" s="47">
        <v>4</v>
      </c>
      <c r="E31" s="8">
        <f t="shared" ref="E31:E33" si="0">D31*206.95</f>
        <v>827.8</v>
      </c>
    </row>
    <row r="32" spans="1:7" x14ac:dyDescent="0.25">
      <c r="A32" s="44" t="s">
        <v>64</v>
      </c>
      <c r="B32" s="49" t="s">
        <v>66</v>
      </c>
      <c r="C32" s="35" t="s">
        <v>44</v>
      </c>
      <c r="D32" s="47">
        <v>9</v>
      </c>
      <c r="E32" s="8">
        <f t="shared" si="0"/>
        <v>1862.55</v>
      </c>
    </row>
    <row r="33" spans="1:6" x14ac:dyDescent="0.25">
      <c r="A33" s="46" t="s">
        <v>82</v>
      </c>
      <c r="B33" s="25" t="s">
        <v>67</v>
      </c>
      <c r="C33" s="3" t="s">
        <v>44</v>
      </c>
      <c r="D33" s="48">
        <v>16</v>
      </c>
      <c r="E33" s="8">
        <f t="shared" si="0"/>
        <v>3311.2</v>
      </c>
      <c r="F33" s="56">
        <f>SUM(E28:E33)-E29</f>
        <v>9788.2899999999972</v>
      </c>
    </row>
    <row r="34" spans="1:6" s="14" customFormat="1" ht="14.25" x14ac:dyDescent="0.2">
      <c r="A34" s="10" t="s">
        <v>29</v>
      </c>
      <c r="B34" s="11"/>
      <c r="C34" s="12"/>
      <c r="D34" s="12"/>
      <c r="E34" s="13">
        <f>SUM(E20:E33)</f>
        <v>294180.88600000006</v>
      </c>
      <c r="F34" s="28"/>
    </row>
    <row r="36" spans="1:6" ht="36.75" customHeight="1" x14ac:dyDescent="0.25">
      <c r="A36" s="102" t="s">
        <v>69</v>
      </c>
      <c r="B36" s="102"/>
      <c r="C36" s="102"/>
      <c r="D36" s="102"/>
      <c r="E36" s="102"/>
    </row>
    <row r="37" spans="1:6" ht="33" customHeight="1" x14ac:dyDescent="0.25">
      <c r="A37" s="95" t="s">
        <v>19</v>
      </c>
      <c r="B37" s="95"/>
      <c r="C37" s="95"/>
      <c r="D37" s="95"/>
      <c r="E37" s="95"/>
    </row>
    <row r="38" spans="1:6" x14ac:dyDescent="0.25">
      <c r="A38" s="95" t="s">
        <v>18</v>
      </c>
      <c r="B38" s="95"/>
      <c r="C38" s="95"/>
      <c r="D38" s="95"/>
      <c r="E38" s="95"/>
    </row>
    <row r="39" spans="1:6" x14ac:dyDescent="0.25">
      <c r="A39" s="95" t="s">
        <v>33</v>
      </c>
      <c r="B39" s="95"/>
      <c r="C39" s="95"/>
      <c r="D39" s="95"/>
      <c r="E39" s="95"/>
    </row>
    <row r="40" spans="1:6" x14ac:dyDescent="0.25">
      <c r="A40" s="95" t="s">
        <v>16</v>
      </c>
      <c r="B40" s="95"/>
      <c r="C40" s="95"/>
      <c r="D40" s="95"/>
      <c r="E40" s="95"/>
    </row>
    <row r="41" spans="1:6" x14ac:dyDescent="0.25">
      <c r="A41" s="96" t="s">
        <v>4</v>
      </c>
      <c r="B41" s="96"/>
      <c r="C41" s="96"/>
      <c r="D41" s="96"/>
      <c r="E41" s="96"/>
    </row>
    <row r="42" spans="1:6" x14ac:dyDescent="0.25">
      <c r="A42" s="95" t="s">
        <v>16</v>
      </c>
      <c r="B42" s="95"/>
      <c r="C42" s="95"/>
      <c r="D42" s="95"/>
      <c r="E42" s="95"/>
    </row>
    <row r="43" spans="1:6" x14ac:dyDescent="0.25">
      <c r="A43" s="93" t="s">
        <v>30</v>
      </c>
      <c r="B43" s="93"/>
      <c r="C43" s="93"/>
      <c r="D43" s="93"/>
      <c r="E43" s="5"/>
    </row>
    <row r="44" spans="1:6" x14ac:dyDescent="0.25">
      <c r="B44" s="92" t="s">
        <v>17</v>
      </c>
      <c r="C44" s="92"/>
      <c r="D44" s="92"/>
      <c r="E44" s="6" t="s">
        <v>5</v>
      </c>
    </row>
    <row r="45" spans="1:6" x14ac:dyDescent="0.25">
      <c r="A45" s="36"/>
      <c r="B45" s="36"/>
      <c r="C45" s="36"/>
      <c r="D45" s="36"/>
      <c r="E45" s="36"/>
    </row>
    <row r="46" spans="1:6" x14ac:dyDescent="0.25">
      <c r="A46" s="93" t="s">
        <v>43</v>
      </c>
      <c r="B46" s="93"/>
      <c r="C46" s="93"/>
      <c r="D46" s="93"/>
      <c r="E46" s="5"/>
    </row>
    <row r="47" spans="1:6" x14ac:dyDescent="0.25">
      <c r="B47" s="94" t="s">
        <v>17</v>
      </c>
      <c r="C47" s="94"/>
      <c r="D47" s="94"/>
      <c r="E47" s="6" t="s">
        <v>5</v>
      </c>
    </row>
    <row r="48" spans="1:6" x14ac:dyDescent="0.25">
      <c r="A48" s="2" t="s">
        <v>37</v>
      </c>
    </row>
    <row r="49" spans="1:6" x14ac:dyDescent="0.25">
      <c r="A49" s="14" t="s">
        <v>34</v>
      </c>
    </row>
    <row r="50" spans="1:6" x14ac:dyDescent="0.25">
      <c r="A50" s="2" t="s">
        <v>40</v>
      </c>
      <c r="B50" s="16">
        <f>'1кв'!B50</f>
        <v>-99018.046000000031</v>
      </c>
    </row>
    <row r="51" spans="1:6" ht="31.5" x14ac:dyDescent="0.25">
      <c r="A51" s="20" t="s">
        <v>70</v>
      </c>
      <c r="B51" s="17"/>
    </row>
    <row r="52" spans="1:6" x14ac:dyDescent="0.25">
      <c r="A52" s="2" t="s">
        <v>35</v>
      </c>
      <c r="B52" s="17">
        <f>312077.94-260.1</f>
        <v>311817.84000000003</v>
      </c>
    </row>
    <row r="53" spans="1:6" ht="30" x14ac:dyDescent="0.25">
      <c r="A53" s="38" t="s">
        <v>38</v>
      </c>
      <c r="B53" s="17">
        <f>E34</f>
        <v>294180.88600000006</v>
      </c>
      <c r="F53" s="27"/>
    </row>
    <row r="54" spans="1:6" x14ac:dyDescent="0.25">
      <c r="A54" s="18" t="s">
        <v>36</v>
      </c>
      <c r="B54" s="16">
        <f>B50+B52-B53</f>
        <v>-81381.092000000062</v>
      </c>
    </row>
  </sheetData>
  <mergeCells count="28">
    <mergeCell ref="A43:D43"/>
    <mergeCell ref="B44:D44"/>
    <mergeCell ref="A46:D46"/>
    <mergeCell ref="B47:D47"/>
    <mergeCell ref="A37:E37"/>
    <mergeCell ref="A38:E38"/>
    <mergeCell ref="A39:E39"/>
    <mergeCell ref="A40:E40"/>
    <mergeCell ref="A41:E41"/>
    <mergeCell ref="A42:E42"/>
    <mergeCell ref="A36:E36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4" zoomScaleNormal="100" zoomScaleSheetLayoutView="100" workbookViewId="0">
      <selection activeCell="E25" sqref="E25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104" t="s">
        <v>10</v>
      </c>
      <c r="B1" s="104"/>
      <c r="C1" s="104"/>
      <c r="D1" s="104"/>
      <c r="E1" s="104"/>
    </row>
    <row r="2" spans="1:5" ht="32.25" customHeight="1" x14ac:dyDescent="0.25">
      <c r="A2" s="105" t="s">
        <v>11</v>
      </c>
      <c r="B2" s="106"/>
      <c r="C2" s="106"/>
      <c r="D2" s="106"/>
      <c r="E2" s="106"/>
    </row>
    <row r="3" spans="1:5" x14ac:dyDescent="0.25">
      <c r="A3" s="107" t="s">
        <v>71</v>
      </c>
      <c r="B3" s="107"/>
      <c r="C3" s="107"/>
      <c r="D3" s="107"/>
      <c r="E3" s="107"/>
    </row>
    <row r="4" spans="1:5" s="1" customFormat="1" ht="15.75" x14ac:dyDescent="0.25">
      <c r="A4" s="42" t="s">
        <v>12</v>
      </c>
      <c r="B4" s="43"/>
      <c r="C4" s="43"/>
      <c r="D4" s="109" t="s">
        <v>72</v>
      </c>
      <c r="E4" s="109"/>
    </row>
    <row r="5" spans="1:5" x14ac:dyDescent="0.25">
      <c r="A5" s="40"/>
      <c r="B5" s="4"/>
      <c r="C5" s="4"/>
      <c r="D5" s="4"/>
      <c r="E5" s="4"/>
    </row>
    <row r="6" spans="1:5" ht="17.25" customHeight="1" x14ac:dyDescent="0.25">
      <c r="A6" s="95" t="s">
        <v>0</v>
      </c>
      <c r="B6" s="95"/>
      <c r="C6" s="95"/>
      <c r="D6" s="95"/>
      <c r="E6" s="95"/>
    </row>
    <row r="7" spans="1:5" x14ac:dyDescent="0.25">
      <c r="A7" s="108" t="s">
        <v>20</v>
      </c>
      <c r="B7" s="108"/>
      <c r="C7" s="108"/>
      <c r="D7" s="108"/>
      <c r="E7" s="108"/>
    </row>
    <row r="8" spans="1:5" x14ac:dyDescent="0.25">
      <c r="A8" s="99" t="s">
        <v>1</v>
      </c>
      <c r="B8" s="99"/>
      <c r="C8" s="99"/>
      <c r="D8" s="99"/>
      <c r="E8" s="99"/>
    </row>
    <row r="9" spans="1:5" ht="16.149999999999999" customHeight="1" x14ac:dyDescent="0.25">
      <c r="A9" s="95" t="s">
        <v>41</v>
      </c>
      <c r="B9" s="95"/>
      <c r="C9" s="95"/>
      <c r="D9" s="95"/>
      <c r="E9" s="95"/>
    </row>
    <row r="10" spans="1:5" ht="24" customHeight="1" x14ac:dyDescent="0.25">
      <c r="A10" s="97" t="s">
        <v>13</v>
      </c>
      <c r="B10" s="98"/>
      <c r="C10" s="98"/>
      <c r="D10" s="98"/>
      <c r="E10" s="98"/>
    </row>
    <row r="11" spans="1:5" ht="29.25" customHeight="1" x14ac:dyDescent="0.25">
      <c r="A11" s="95" t="s">
        <v>42</v>
      </c>
      <c r="B11" s="95"/>
      <c r="C11" s="95"/>
      <c r="D11" s="95"/>
      <c r="E11" s="95"/>
    </row>
    <row r="12" spans="1:5" ht="15.75" customHeight="1" x14ac:dyDescent="0.25">
      <c r="A12" s="95" t="s">
        <v>26</v>
      </c>
      <c r="B12" s="95"/>
      <c r="C12" s="95"/>
      <c r="D12" s="95"/>
      <c r="E12" s="95"/>
    </row>
    <row r="13" spans="1:5" ht="17.25" customHeight="1" x14ac:dyDescent="0.25">
      <c r="A13" s="95" t="s">
        <v>27</v>
      </c>
      <c r="B13" s="95"/>
      <c r="C13" s="95"/>
      <c r="D13" s="95"/>
      <c r="E13" s="95"/>
    </row>
    <row r="14" spans="1:5" ht="11.45" customHeight="1" x14ac:dyDescent="0.25">
      <c r="A14" s="99" t="s">
        <v>14</v>
      </c>
      <c r="B14" s="100"/>
      <c r="C14" s="100"/>
      <c r="D14" s="100"/>
      <c r="E14" s="100"/>
    </row>
    <row r="15" spans="1:5" ht="27" customHeight="1" x14ac:dyDescent="0.25">
      <c r="A15" s="95" t="s">
        <v>15</v>
      </c>
      <c r="B15" s="95"/>
      <c r="C15" s="95"/>
      <c r="D15" s="95"/>
      <c r="E15" s="95"/>
    </row>
    <row r="16" spans="1:5" ht="59.45" customHeight="1" x14ac:dyDescent="0.25">
      <c r="A16" s="95" t="s">
        <v>21</v>
      </c>
      <c r="B16" s="95"/>
      <c r="C16" s="95"/>
      <c r="D16" s="95"/>
      <c r="E16" s="95"/>
    </row>
    <row r="17" spans="1:7" ht="30.6" customHeight="1" x14ac:dyDescent="0.25">
      <c r="A17" s="101" t="s">
        <v>22</v>
      </c>
      <c r="B17" s="101"/>
      <c r="C17" s="101"/>
      <c r="D17" s="101"/>
      <c r="E17" s="101"/>
    </row>
    <row r="18" spans="1:7" x14ac:dyDescent="0.25">
      <c r="A18" s="101"/>
      <c r="B18" s="101"/>
      <c r="C18" s="101"/>
      <c r="D18" s="101"/>
      <c r="E18" s="101"/>
      <c r="F18" s="2">
        <v>4216.8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20" t="s">
        <v>45</v>
      </c>
      <c r="B20" s="9" t="s">
        <v>23</v>
      </c>
      <c r="C20" s="3" t="s">
        <v>3</v>
      </c>
      <c r="D20" s="3">
        <v>13.9</v>
      </c>
      <c r="E20" s="26">
        <f>D20*F18*G18</f>
        <v>175840.56</v>
      </c>
    </row>
    <row r="21" spans="1:7" ht="45" x14ac:dyDescent="0.25">
      <c r="A21" s="7" t="s">
        <v>73</v>
      </c>
      <c r="B21" s="9" t="s">
        <v>74</v>
      </c>
      <c r="C21" s="3" t="s">
        <v>3</v>
      </c>
      <c r="D21" s="3"/>
      <c r="E21" s="8">
        <f>2543.64*3</f>
        <v>7630.92</v>
      </c>
    </row>
    <row r="22" spans="1:7" ht="30" x14ac:dyDescent="0.25">
      <c r="A22" s="7" t="s">
        <v>24</v>
      </c>
      <c r="B22" s="9" t="s">
        <v>25</v>
      </c>
      <c r="C22" s="3" t="s">
        <v>3</v>
      </c>
      <c r="D22" s="3"/>
      <c r="E22" s="15">
        <v>3630.9</v>
      </c>
    </row>
    <row r="23" spans="1:7" x14ac:dyDescent="0.25">
      <c r="A23" s="21" t="s">
        <v>39</v>
      </c>
      <c r="B23" s="19" t="s">
        <v>28</v>
      </c>
      <c r="C23" s="22" t="s">
        <v>3</v>
      </c>
      <c r="D23" s="22">
        <v>5</v>
      </c>
      <c r="E23" s="23">
        <f>D23*F18*G18</f>
        <v>63252</v>
      </c>
    </row>
    <row r="24" spans="1:7" x14ac:dyDescent="0.25">
      <c r="A24" s="7" t="s">
        <v>48</v>
      </c>
      <c r="B24" s="9" t="s">
        <v>74</v>
      </c>
      <c r="C24" s="3" t="s">
        <v>32</v>
      </c>
      <c r="D24" s="3"/>
      <c r="E24" s="8">
        <v>15749.89</v>
      </c>
    </row>
    <row r="25" spans="1:7" x14ac:dyDescent="0.25">
      <c r="A25" s="7" t="s">
        <v>49</v>
      </c>
      <c r="B25" s="9" t="s">
        <v>74</v>
      </c>
      <c r="C25" s="3" t="s">
        <v>32</v>
      </c>
      <c r="D25" s="3"/>
      <c r="E25" s="30">
        <v>0</v>
      </c>
    </row>
    <row r="26" spans="1:7" x14ac:dyDescent="0.25">
      <c r="A26" s="7" t="s">
        <v>50</v>
      </c>
      <c r="B26" s="9" t="s">
        <v>74</v>
      </c>
      <c r="C26" s="3" t="s">
        <v>32</v>
      </c>
      <c r="D26" s="3"/>
      <c r="E26" s="8">
        <v>10515</v>
      </c>
    </row>
    <row r="27" spans="1:7" x14ac:dyDescent="0.25">
      <c r="A27" s="7" t="s">
        <v>51</v>
      </c>
      <c r="B27" s="9" t="s">
        <v>74</v>
      </c>
      <c r="C27" s="3" t="s">
        <v>32</v>
      </c>
      <c r="D27" s="3"/>
      <c r="E27" s="8">
        <v>8222.2199999999993</v>
      </c>
    </row>
    <row r="28" spans="1:7" x14ac:dyDescent="0.25">
      <c r="A28" s="34" t="s">
        <v>52</v>
      </c>
      <c r="B28" s="9" t="s">
        <v>74</v>
      </c>
      <c r="C28" s="35" t="s">
        <v>32</v>
      </c>
      <c r="D28" s="3"/>
      <c r="E28" s="8">
        <f>1568.21+4366.53</f>
        <v>5934.74</v>
      </c>
    </row>
    <row r="29" spans="1:7" x14ac:dyDescent="0.25">
      <c r="A29" s="34" t="s">
        <v>75</v>
      </c>
      <c r="B29" s="9" t="s">
        <v>74</v>
      </c>
      <c r="C29" s="35" t="s">
        <v>32</v>
      </c>
      <c r="D29" s="3"/>
      <c r="E29" s="8">
        <v>9785.6</v>
      </c>
    </row>
    <row r="30" spans="1:7" ht="45" x14ac:dyDescent="0.25">
      <c r="A30" s="50" t="s">
        <v>76</v>
      </c>
      <c r="B30" s="25" t="s">
        <v>78</v>
      </c>
      <c r="C30" s="35" t="s">
        <v>32</v>
      </c>
      <c r="D30" s="51"/>
      <c r="E30" s="8">
        <v>22522.240000000002</v>
      </c>
    </row>
    <row r="31" spans="1:7" x14ac:dyDescent="0.25">
      <c r="A31" s="50" t="s">
        <v>77</v>
      </c>
      <c r="B31" s="25" t="s">
        <v>79</v>
      </c>
      <c r="C31" s="35" t="s">
        <v>44</v>
      </c>
      <c r="D31" s="52">
        <v>6</v>
      </c>
      <c r="E31" s="8">
        <f>D31*218.47</f>
        <v>1310.82</v>
      </c>
    </row>
    <row r="32" spans="1:7" s="14" customFormat="1" ht="14.25" x14ac:dyDescent="0.2">
      <c r="A32" s="10" t="s">
        <v>29</v>
      </c>
      <c r="B32" s="11"/>
      <c r="C32" s="12"/>
      <c r="D32" s="12"/>
      <c r="E32" s="13">
        <f>SUM(E20:E31)</f>
        <v>324394.88999999996</v>
      </c>
      <c r="F32" s="28"/>
    </row>
    <row r="34" spans="1:5" ht="36.75" customHeight="1" x14ac:dyDescent="0.25">
      <c r="A34" s="102" t="s">
        <v>81</v>
      </c>
      <c r="B34" s="102"/>
      <c r="C34" s="102"/>
      <c r="D34" s="102"/>
      <c r="E34" s="102"/>
    </row>
    <row r="35" spans="1:5" ht="33" customHeight="1" x14ac:dyDescent="0.25">
      <c r="A35" s="95" t="s">
        <v>19</v>
      </c>
      <c r="B35" s="95"/>
      <c r="C35" s="95"/>
      <c r="D35" s="95"/>
      <c r="E35" s="95"/>
    </row>
    <row r="36" spans="1:5" x14ac:dyDescent="0.25">
      <c r="A36" s="95" t="s">
        <v>18</v>
      </c>
      <c r="B36" s="95"/>
      <c r="C36" s="95"/>
      <c r="D36" s="95"/>
      <c r="E36" s="95"/>
    </row>
    <row r="37" spans="1:5" x14ac:dyDescent="0.25">
      <c r="A37" s="95" t="s">
        <v>33</v>
      </c>
      <c r="B37" s="95"/>
      <c r="C37" s="95"/>
      <c r="D37" s="95"/>
      <c r="E37" s="95"/>
    </row>
    <row r="38" spans="1:5" x14ac:dyDescent="0.25">
      <c r="A38" s="95" t="s">
        <v>16</v>
      </c>
      <c r="B38" s="95"/>
      <c r="C38" s="95"/>
      <c r="D38" s="95"/>
      <c r="E38" s="95"/>
    </row>
    <row r="39" spans="1:5" x14ac:dyDescent="0.25">
      <c r="A39" s="96" t="s">
        <v>4</v>
      </c>
      <c r="B39" s="96"/>
      <c r="C39" s="96"/>
      <c r="D39" s="96"/>
      <c r="E39" s="96"/>
    </row>
    <row r="40" spans="1:5" x14ac:dyDescent="0.25">
      <c r="A40" s="95" t="s">
        <v>16</v>
      </c>
      <c r="B40" s="95"/>
      <c r="C40" s="95"/>
      <c r="D40" s="95"/>
      <c r="E40" s="95"/>
    </row>
    <row r="41" spans="1:5" x14ac:dyDescent="0.25">
      <c r="A41" s="93" t="s">
        <v>30</v>
      </c>
      <c r="B41" s="93"/>
      <c r="C41" s="93"/>
      <c r="D41" s="93"/>
      <c r="E41" s="5"/>
    </row>
    <row r="42" spans="1:5" x14ac:dyDescent="0.25">
      <c r="B42" s="92" t="s">
        <v>17</v>
      </c>
      <c r="C42" s="92"/>
      <c r="D42" s="92"/>
      <c r="E42" s="6" t="s">
        <v>5</v>
      </c>
    </row>
    <row r="43" spans="1:5" x14ac:dyDescent="0.25">
      <c r="A43" s="39"/>
      <c r="B43" s="39"/>
      <c r="C43" s="39"/>
      <c r="D43" s="39"/>
      <c r="E43" s="39"/>
    </row>
    <row r="44" spans="1:5" x14ac:dyDescent="0.25">
      <c r="A44" s="93" t="s">
        <v>43</v>
      </c>
      <c r="B44" s="93"/>
      <c r="C44" s="93"/>
      <c r="D44" s="93"/>
      <c r="E44" s="5"/>
    </row>
    <row r="45" spans="1:5" x14ac:dyDescent="0.25">
      <c r="B45" s="94" t="s">
        <v>17</v>
      </c>
      <c r="C45" s="94"/>
      <c r="D45" s="94"/>
      <c r="E45" s="6" t="s">
        <v>5</v>
      </c>
    </row>
    <row r="46" spans="1:5" x14ac:dyDescent="0.25">
      <c r="A46" s="2" t="s">
        <v>37</v>
      </c>
    </row>
    <row r="47" spans="1:5" x14ac:dyDescent="0.25">
      <c r="A47" s="14" t="s">
        <v>34</v>
      </c>
    </row>
    <row r="48" spans="1:5" x14ac:dyDescent="0.25">
      <c r="A48" s="2" t="s">
        <v>40</v>
      </c>
      <c r="B48" s="16">
        <f>'2кв'!B54</f>
        <v>-81381.092000000062</v>
      </c>
    </row>
    <row r="49" spans="1:6" ht="31.5" x14ac:dyDescent="0.25">
      <c r="A49" s="20" t="s">
        <v>80</v>
      </c>
      <c r="B49" s="17"/>
    </row>
    <row r="50" spans="1:6" x14ac:dyDescent="0.25">
      <c r="A50" s="2" t="s">
        <v>35</v>
      </c>
      <c r="B50" s="17">
        <f>304061.04-632.82</f>
        <v>303428.21999999997</v>
      </c>
    </row>
    <row r="51" spans="1:6" ht="30" x14ac:dyDescent="0.25">
      <c r="A51" s="41" t="s">
        <v>38</v>
      </c>
      <c r="B51" s="17">
        <f>E32</f>
        <v>324394.88999999996</v>
      </c>
      <c r="F51" s="27"/>
    </row>
    <row r="52" spans="1:6" x14ac:dyDescent="0.25">
      <c r="A52" s="18" t="s">
        <v>36</v>
      </c>
      <c r="B52" s="16">
        <f>B48+B50-B51</f>
        <v>-102347.76200000005</v>
      </c>
    </row>
  </sheetData>
  <mergeCells count="28">
    <mergeCell ref="A7:E7"/>
    <mergeCell ref="A1:E1"/>
    <mergeCell ref="A2:E2"/>
    <mergeCell ref="A3:E3"/>
    <mergeCell ref="D4:E4"/>
    <mergeCell ref="A6:E6"/>
    <mergeCell ref="A34:E34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view="pageBreakPreview" topLeftCell="A28" zoomScaleNormal="100" zoomScaleSheetLayoutView="100" workbookViewId="0">
      <selection activeCell="A35" sqref="A35:E35"/>
    </sheetView>
  </sheetViews>
  <sheetFormatPr defaultColWidth="9.140625" defaultRowHeight="15" x14ac:dyDescent="0.25"/>
  <cols>
    <col min="1" max="1" width="32.42578125" style="2" customWidth="1"/>
    <col min="2" max="2" width="21.28515625" style="2" customWidth="1"/>
    <col min="3" max="3" width="13.7109375" style="2" customWidth="1"/>
    <col min="4" max="4" width="17.42578125" style="2" customWidth="1"/>
    <col min="5" max="5" width="14.140625" style="2" customWidth="1"/>
    <col min="6" max="6" width="13.140625" style="2" bestFit="1" customWidth="1"/>
    <col min="7" max="16384" width="9.140625" style="2"/>
  </cols>
  <sheetData>
    <row r="1" spans="1:5" ht="15.75" x14ac:dyDescent="0.25">
      <c r="A1" s="104" t="s">
        <v>10</v>
      </c>
      <c r="B1" s="104"/>
      <c r="C1" s="104"/>
      <c r="D1" s="104"/>
      <c r="E1" s="104"/>
    </row>
    <row r="2" spans="1:5" ht="32.25" customHeight="1" x14ac:dyDescent="0.25">
      <c r="A2" s="105" t="s">
        <v>11</v>
      </c>
      <c r="B2" s="106"/>
      <c r="C2" s="106"/>
      <c r="D2" s="106"/>
      <c r="E2" s="106"/>
    </row>
    <row r="3" spans="1:5" x14ac:dyDescent="0.25">
      <c r="A3" s="107" t="s">
        <v>106</v>
      </c>
      <c r="B3" s="107"/>
      <c r="C3" s="107"/>
      <c r="D3" s="107"/>
      <c r="E3" s="107"/>
    </row>
    <row r="4" spans="1:5" s="1" customFormat="1" ht="15.75" x14ac:dyDescent="0.25">
      <c r="A4" s="42" t="s">
        <v>12</v>
      </c>
      <c r="B4" s="43"/>
      <c r="C4" s="43"/>
      <c r="D4" s="109" t="s">
        <v>107</v>
      </c>
      <c r="E4" s="109"/>
    </row>
    <row r="5" spans="1:5" x14ac:dyDescent="0.25">
      <c r="A5" s="54"/>
      <c r="B5" s="4"/>
      <c r="C5" s="4"/>
      <c r="D5" s="4"/>
      <c r="E5" s="4"/>
    </row>
    <row r="6" spans="1:5" ht="17.25" customHeight="1" x14ac:dyDescent="0.25">
      <c r="A6" s="95" t="s">
        <v>0</v>
      </c>
      <c r="B6" s="95"/>
      <c r="C6" s="95"/>
      <c r="D6" s="95"/>
      <c r="E6" s="95"/>
    </row>
    <row r="7" spans="1:5" x14ac:dyDescent="0.25">
      <c r="A7" s="108" t="s">
        <v>20</v>
      </c>
      <c r="B7" s="108"/>
      <c r="C7" s="108"/>
      <c r="D7" s="108"/>
      <c r="E7" s="108"/>
    </row>
    <row r="8" spans="1:5" x14ac:dyDescent="0.25">
      <c r="A8" s="99" t="s">
        <v>1</v>
      </c>
      <c r="B8" s="99"/>
      <c r="C8" s="99"/>
      <c r="D8" s="99"/>
      <c r="E8" s="99"/>
    </row>
    <row r="9" spans="1:5" ht="16.149999999999999" customHeight="1" x14ac:dyDescent="0.25">
      <c r="A9" s="95" t="s">
        <v>41</v>
      </c>
      <c r="B9" s="95"/>
      <c r="C9" s="95"/>
      <c r="D9" s="95"/>
      <c r="E9" s="95"/>
    </row>
    <row r="10" spans="1:5" ht="24" customHeight="1" x14ac:dyDescent="0.25">
      <c r="A10" s="97" t="s">
        <v>13</v>
      </c>
      <c r="B10" s="98"/>
      <c r="C10" s="98"/>
      <c r="D10" s="98"/>
      <c r="E10" s="98"/>
    </row>
    <row r="11" spans="1:5" ht="29.25" customHeight="1" x14ac:dyDescent="0.25">
      <c r="A11" s="95" t="s">
        <v>42</v>
      </c>
      <c r="B11" s="95"/>
      <c r="C11" s="95"/>
      <c r="D11" s="95"/>
      <c r="E11" s="95"/>
    </row>
    <row r="12" spans="1:5" ht="15.75" customHeight="1" x14ac:dyDescent="0.25">
      <c r="A12" s="95" t="s">
        <v>26</v>
      </c>
      <c r="B12" s="95"/>
      <c r="C12" s="95"/>
      <c r="D12" s="95"/>
      <c r="E12" s="95"/>
    </row>
    <row r="13" spans="1:5" ht="17.25" customHeight="1" x14ac:dyDescent="0.25">
      <c r="A13" s="95" t="s">
        <v>27</v>
      </c>
      <c r="B13" s="95"/>
      <c r="C13" s="95"/>
      <c r="D13" s="95"/>
      <c r="E13" s="95"/>
    </row>
    <row r="14" spans="1:5" ht="11.45" customHeight="1" x14ac:dyDescent="0.25">
      <c r="A14" s="99" t="s">
        <v>14</v>
      </c>
      <c r="B14" s="100"/>
      <c r="C14" s="100"/>
      <c r="D14" s="100"/>
      <c r="E14" s="100"/>
    </row>
    <row r="15" spans="1:5" ht="27" customHeight="1" x14ac:dyDescent="0.25">
      <c r="A15" s="95" t="s">
        <v>15</v>
      </c>
      <c r="B15" s="95"/>
      <c r="C15" s="95"/>
      <c r="D15" s="95"/>
      <c r="E15" s="95"/>
    </row>
    <row r="16" spans="1:5" ht="59.45" customHeight="1" x14ac:dyDescent="0.25">
      <c r="A16" s="95" t="s">
        <v>21</v>
      </c>
      <c r="B16" s="95"/>
      <c r="C16" s="95"/>
      <c r="D16" s="95"/>
      <c r="E16" s="95"/>
    </row>
    <row r="17" spans="1:7" ht="30.6" customHeight="1" x14ac:dyDescent="0.25">
      <c r="A17" s="101" t="s">
        <v>22</v>
      </c>
      <c r="B17" s="101"/>
      <c r="C17" s="101"/>
      <c r="D17" s="101"/>
      <c r="E17" s="101"/>
    </row>
    <row r="18" spans="1:7" x14ac:dyDescent="0.25">
      <c r="A18" s="101"/>
      <c r="B18" s="101"/>
      <c r="C18" s="101"/>
      <c r="D18" s="101"/>
      <c r="E18" s="101"/>
      <c r="F18" s="2">
        <v>4216.8</v>
      </c>
      <c r="G18" s="2">
        <v>3</v>
      </c>
    </row>
    <row r="19" spans="1:7" ht="111.75" customHeight="1" x14ac:dyDescent="0.25">
      <c r="A19" s="3" t="s">
        <v>6</v>
      </c>
      <c r="B19" s="3" t="s">
        <v>9</v>
      </c>
      <c r="C19" s="3" t="s">
        <v>2</v>
      </c>
      <c r="D19" s="3" t="s">
        <v>8</v>
      </c>
      <c r="E19" s="3" t="s">
        <v>7</v>
      </c>
    </row>
    <row r="20" spans="1:7" ht="48.75" customHeight="1" x14ac:dyDescent="0.25">
      <c r="A20" s="20" t="s">
        <v>45</v>
      </c>
      <c r="B20" s="9" t="s">
        <v>23</v>
      </c>
      <c r="C20" s="3" t="s">
        <v>3</v>
      </c>
      <c r="D20" s="3">
        <v>13.9</v>
      </c>
      <c r="E20" s="26">
        <f>D20*F18*G18</f>
        <v>175840.56</v>
      </c>
    </row>
    <row r="21" spans="1:7" ht="45" x14ac:dyDescent="0.25">
      <c r="A21" s="7" t="s">
        <v>73</v>
      </c>
      <c r="B21" s="9" t="s">
        <v>108</v>
      </c>
      <c r="C21" s="3" t="s">
        <v>3</v>
      </c>
      <c r="D21" s="3"/>
      <c r="E21" s="8">
        <f>2543.64*3</f>
        <v>7630.92</v>
      </c>
    </row>
    <row r="22" spans="1:7" ht="30" x14ac:dyDescent="0.25">
      <c r="A22" s="7" t="s">
        <v>24</v>
      </c>
      <c r="B22" s="9" t="s">
        <v>25</v>
      </c>
      <c r="C22" s="3" t="s">
        <v>3</v>
      </c>
      <c r="D22" s="3"/>
      <c r="E22" s="15">
        <v>0</v>
      </c>
    </row>
    <row r="23" spans="1:7" x14ac:dyDescent="0.25">
      <c r="A23" s="21" t="s">
        <v>39</v>
      </c>
      <c r="B23" s="19" t="s">
        <v>28</v>
      </c>
      <c r="C23" s="22" t="s">
        <v>3</v>
      </c>
      <c r="D23" s="22">
        <v>5</v>
      </c>
      <c r="E23" s="23">
        <f>D23*F18*G18</f>
        <v>63252</v>
      </c>
    </row>
    <row r="24" spans="1:7" x14ac:dyDescent="0.25">
      <c r="A24" s="7" t="s">
        <v>48</v>
      </c>
      <c r="B24" s="9" t="s">
        <v>108</v>
      </c>
      <c r="C24" s="3" t="s">
        <v>32</v>
      </c>
      <c r="D24" s="3"/>
      <c r="E24" s="8">
        <v>5904.33</v>
      </c>
    </row>
    <row r="25" spans="1:7" x14ac:dyDescent="0.25">
      <c r="A25" s="7" t="s">
        <v>49</v>
      </c>
      <c r="B25" s="9" t="s">
        <v>108</v>
      </c>
      <c r="C25" s="3" t="s">
        <v>32</v>
      </c>
      <c r="D25" s="3"/>
      <c r="E25" s="30">
        <f>5943.29+17486.94</f>
        <v>23430.23</v>
      </c>
    </row>
    <row r="26" spans="1:7" x14ac:dyDescent="0.25">
      <c r="A26" s="7" t="s">
        <v>50</v>
      </c>
      <c r="B26" s="9" t="s">
        <v>108</v>
      </c>
      <c r="C26" s="3" t="s">
        <v>32</v>
      </c>
      <c r="D26" s="3"/>
      <c r="E26" s="8">
        <v>9323.76</v>
      </c>
    </row>
    <row r="27" spans="1:7" x14ac:dyDescent="0.25">
      <c r="A27" s="7" t="s">
        <v>51</v>
      </c>
      <c r="B27" s="9" t="s">
        <v>108</v>
      </c>
      <c r="C27" s="3" t="s">
        <v>32</v>
      </c>
      <c r="D27" s="3"/>
      <c r="E27" s="8">
        <v>8222.2199999999993</v>
      </c>
    </row>
    <row r="28" spans="1:7" x14ac:dyDescent="0.25">
      <c r="A28" s="34" t="s">
        <v>52</v>
      </c>
      <c r="B28" s="9" t="s">
        <v>108</v>
      </c>
      <c r="C28" s="35" t="s">
        <v>32</v>
      </c>
      <c r="D28" s="3"/>
      <c r="E28" s="15">
        <v>2483.2399999999998</v>
      </c>
    </row>
    <row r="29" spans="1:7" ht="30" x14ac:dyDescent="0.25">
      <c r="A29" s="50" t="s">
        <v>109</v>
      </c>
      <c r="B29" s="25" t="s">
        <v>111</v>
      </c>
      <c r="C29" s="35" t="s">
        <v>44</v>
      </c>
      <c r="D29" s="65">
        <v>4</v>
      </c>
      <c r="E29" s="8">
        <f>D29*218.47</f>
        <v>873.88</v>
      </c>
    </row>
    <row r="30" spans="1:7" x14ac:dyDescent="0.25">
      <c r="A30" s="24" t="s">
        <v>110</v>
      </c>
      <c r="B30" s="25" t="s">
        <v>111</v>
      </c>
      <c r="C30" s="35" t="s">
        <v>44</v>
      </c>
      <c r="D30" s="66">
        <v>4</v>
      </c>
      <c r="E30" s="8">
        <f>D30*218.47</f>
        <v>873.88</v>
      </c>
    </row>
    <row r="31" spans="1:7" x14ac:dyDescent="0.25">
      <c r="A31" s="44" t="s">
        <v>123</v>
      </c>
      <c r="B31" s="71" t="s">
        <v>111</v>
      </c>
      <c r="C31" s="35" t="s">
        <v>32</v>
      </c>
      <c r="D31" s="72"/>
      <c r="E31" s="8">
        <v>4938.8500000000004</v>
      </c>
    </row>
    <row r="32" spans="1:7" s="14" customFormat="1" ht="14.25" x14ac:dyDescent="0.2">
      <c r="A32" s="10" t="s">
        <v>29</v>
      </c>
      <c r="B32" s="11"/>
      <c r="C32" s="12"/>
      <c r="D32" s="12"/>
      <c r="E32" s="13">
        <f>SUM(E20:E31)</f>
        <v>302773.86999999994</v>
      </c>
      <c r="F32" s="28"/>
    </row>
    <row r="34" spans="1:5" ht="36.75" customHeight="1" x14ac:dyDescent="0.25">
      <c r="A34" s="102" t="s">
        <v>125</v>
      </c>
      <c r="B34" s="102"/>
      <c r="C34" s="102"/>
      <c r="D34" s="102"/>
      <c r="E34" s="102"/>
    </row>
    <row r="35" spans="1:5" ht="33" customHeight="1" x14ac:dyDescent="0.25">
      <c r="A35" s="95" t="s">
        <v>19</v>
      </c>
      <c r="B35" s="95"/>
      <c r="C35" s="95"/>
      <c r="D35" s="95"/>
      <c r="E35" s="95"/>
    </row>
    <row r="36" spans="1:5" x14ac:dyDescent="0.25">
      <c r="A36" s="95" t="s">
        <v>18</v>
      </c>
      <c r="B36" s="95"/>
      <c r="C36" s="95"/>
      <c r="D36" s="95"/>
      <c r="E36" s="95"/>
    </row>
    <row r="37" spans="1:5" x14ac:dyDescent="0.25">
      <c r="A37" s="95" t="s">
        <v>33</v>
      </c>
      <c r="B37" s="95"/>
      <c r="C37" s="95"/>
      <c r="D37" s="95"/>
      <c r="E37" s="95"/>
    </row>
    <row r="38" spans="1:5" x14ac:dyDescent="0.25">
      <c r="A38" s="95" t="s">
        <v>16</v>
      </c>
      <c r="B38" s="95"/>
      <c r="C38" s="95"/>
      <c r="D38" s="95"/>
      <c r="E38" s="95"/>
    </row>
    <row r="39" spans="1:5" x14ac:dyDescent="0.25">
      <c r="A39" s="96" t="s">
        <v>4</v>
      </c>
      <c r="B39" s="96"/>
      <c r="C39" s="96"/>
      <c r="D39" s="96"/>
      <c r="E39" s="96"/>
    </row>
    <row r="40" spans="1:5" x14ac:dyDescent="0.25">
      <c r="A40" s="95" t="s">
        <v>16</v>
      </c>
      <c r="B40" s="95"/>
      <c r="C40" s="95"/>
      <c r="D40" s="95"/>
      <c r="E40" s="95"/>
    </row>
    <row r="41" spans="1:5" x14ac:dyDescent="0.25">
      <c r="A41" s="93" t="s">
        <v>30</v>
      </c>
      <c r="B41" s="93"/>
      <c r="C41" s="93"/>
      <c r="D41" s="93"/>
      <c r="E41" s="5"/>
    </row>
    <row r="42" spans="1:5" x14ac:dyDescent="0.25">
      <c r="B42" s="92" t="s">
        <v>17</v>
      </c>
      <c r="C42" s="92"/>
      <c r="D42" s="92"/>
      <c r="E42" s="6" t="s">
        <v>5</v>
      </c>
    </row>
    <row r="43" spans="1:5" x14ac:dyDescent="0.25">
      <c r="A43" s="53"/>
      <c r="B43" s="53"/>
      <c r="C43" s="53"/>
      <c r="D43" s="53"/>
      <c r="E43" s="53"/>
    </row>
    <row r="44" spans="1:5" x14ac:dyDescent="0.25">
      <c r="A44" s="93" t="s">
        <v>43</v>
      </c>
      <c r="B44" s="93"/>
      <c r="C44" s="93"/>
      <c r="D44" s="93"/>
      <c r="E44" s="5"/>
    </row>
    <row r="45" spans="1:5" x14ac:dyDescent="0.25">
      <c r="B45" s="94" t="s">
        <v>17</v>
      </c>
      <c r="C45" s="94"/>
      <c r="D45" s="94"/>
      <c r="E45" s="6" t="s">
        <v>5</v>
      </c>
    </row>
    <row r="46" spans="1:5" x14ac:dyDescent="0.25">
      <c r="A46" s="2" t="s">
        <v>37</v>
      </c>
    </row>
    <row r="47" spans="1:5" x14ac:dyDescent="0.25">
      <c r="A47" s="14" t="s">
        <v>34</v>
      </c>
    </row>
    <row r="48" spans="1:5" x14ac:dyDescent="0.25">
      <c r="A48" s="2" t="s">
        <v>40</v>
      </c>
      <c r="B48" s="16">
        <f>'3кв'!B52</f>
        <v>-102347.76200000005</v>
      </c>
    </row>
    <row r="49" spans="1:6" ht="31.5" x14ac:dyDescent="0.25">
      <c r="A49" s="20" t="s">
        <v>115</v>
      </c>
      <c r="B49" s="17"/>
    </row>
    <row r="50" spans="1:6" x14ac:dyDescent="0.25">
      <c r="A50" s="2" t="s">
        <v>35</v>
      </c>
      <c r="B50" s="67">
        <f>305099.93-11.24</f>
        <v>305088.69</v>
      </c>
    </row>
    <row r="51" spans="1:6" x14ac:dyDescent="0.25">
      <c r="A51" s="2" t="s">
        <v>121</v>
      </c>
      <c r="B51" s="67">
        <f>150*8</f>
        <v>1200</v>
      </c>
    </row>
    <row r="52" spans="1:6" ht="30" x14ac:dyDescent="0.25">
      <c r="A52" s="55" t="s">
        <v>38</v>
      </c>
      <c r="B52" s="17">
        <f>E32</f>
        <v>302773.86999999994</v>
      </c>
      <c r="F52" s="27"/>
    </row>
    <row r="53" spans="1:6" x14ac:dyDescent="0.25">
      <c r="A53" s="18" t="s">
        <v>36</v>
      </c>
      <c r="B53" s="16">
        <f>B48+B50+B51-B52</f>
        <v>-98832.941999999981</v>
      </c>
    </row>
  </sheetData>
  <mergeCells count="28">
    <mergeCell ref="A41:D41"/>
    <mergeCell ref="B42:D42"/>
    <mergeCell ref="A44:D44"/>
    <mergeCell ref="B45:D45"/>
    <mergeCell ref="A35:E35"/>
    <mergeCell ref="A36:E36"/>
    <mergeCell ref="A37:E37"/>
    <mergeCell ref="A38:E38"/>
    <mergeCell ref="A39:E39"/>
    <mergeCell ref="A40:E40"/>
    <mergeCell ref="A34:E34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11811023622047245" right="0.19685039370078741" top="0.39370078740157483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view="pageBreakPreview" zoomScaleNormal="100" zoomScaleSheetLayoutView="100" workbookViewId="0">
      <selection activeCell="C47" sqref="C47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7.28515625" style="70" customWidth="1"/>
    <col min="4" max="4" width="14.85546875" style="1" customWidth="1"/>
    <col min="5" max="5" width="14.7109375" style="1" customWidth="1"/>
    <col min="6" max="6" width="19.8554687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111" t="s">
        <v>83</v>
      </c>
      <c r="B1" s="111"/>
      <c r="C1" s="111"/>
      <c r="D1" s="57"/>
    </row>
    <row r="2" spans="1:5" x14ac:dyDescent="0.25">
      <c r="A2" s="112" t="s">
        <v>84</v>
      </c>
      <c r="B2" s="112"/>
      <c r="C2" s="112"/>
      <c r="D2" s="58"/>
    </row>
    <row r="3" spans="1:5" x14ac:dyDescent="0.25">
      <c r="A3" s="112" t="s">
        <v>85</v>
      </c>
      <c r="B3" s="112"/>
      <c r="C3" s="112"/>
      <c r="D3" s="58"/>
    </row>
    <row r="4" spans="1:5" x14ac:dyDescent="0.25">
      <c r="A4" s="111" t="s">
        <v>105</v>
      </c>
      <c r="B4" s="111"/>
      <c r="C4" s="111"/>
      <c r="D4" s="57"/>
    </row>
    <row r="5" spans="1:5" x14ac:dyDescent="0.25">
      <c r="A5" s="113"/>
      <c r="B5" s="113"/>
      <c r="C5" s="113"/>
    </row>
    <row r="6" spans="1:5" x14ac:dyDescent="0.25">
      <c r="A6" s="58"/>
      <c r="B6" s="77" t="s">
        <v>86</v>
      </c>
      <c r="C6" s="78">
        <f>'1кв'!B46</f>
        <v>-74092.33</v>
      </c>
      <c r="D6" s="60"/>
    </row>
    <row r="7" spans="1:5" x14ac:dyDescent="0.25">
      <c r="A7" s="61" t="s">
        <v>87</v>
      </c>
      <c r="B7" s="77" t="s">
        <v>116</v>
      </c>
      <c r="C7" s="78"/>
      <c r="D7" s="60"/>
    </row>
    <row r="8" spans="1:5" x14ac:dyDescent="0.25">
      <c r="A8" s="58"/>
      <c r="B8" s="79" t="s">
        <v>119</v>
      </c>
      <c r="C8" s="78"/>
      <c r="D8" s="60"/>
    </row>
    <row r="9" spans="1:5" x14ac:dyDescent="0.25">
      <c r="A9" s="58"/>
      <c r="B9" s="79" t="s">
        <v>117</v>
      </c>
      <c r="C9" s="78"/>
      <c r="D9" s="60"/>
    </row>
    <row r="10" spans="1:5" x14ac:dyDescent="0.25">
      <c r="A10" s="58"/>
      <c r="B10" s="79" t="s">
        <v>120</v>
      </c>
      <c r="C10" s="78"/>
      <c r="D10" s="60"/>
    </row>
    <row r="11" spans="1:5" x14ac:dyDescent="0.25">
      <c r="A11" s="58"/>
      <c r="B11" s="79" t="s">
        <v>118</v>
      </c>
      <c r="C11" s="78"/>
      <c r="D11" s="60"/>
    </row>
    <row r="12" spans="1:5" ht="31.5" x14ac:dyDescent="0.25">
      <c r="A12" s="61"/>
      <c r="B12" s="80" t="s">
        <v>122</v>
      </c>
      <c r="C12" s="81">
        <f>'4 кв'!B51</f>
        <v>1200</v>
      </c>
      <c r="D12" s="68"/>
      <c r="E12" s="69"/>
    </row>
    <row r="13" spans="1:5" x14ac:dyDescent="0.25">
      <c r="B13" s="82" t="s">
        <v>88</v>
      </c>
      <c r="C13" s="83">
        <f>'1кв'!B48+'2кв'!B52+'3кв'!B50+'4 кв'!B50</f>
        <v>1181135.33</v>
      </c>
      <c r="D13" s="68"/>
      <c r="E13" s="69"/>
    </row>
    <row r="14" spans="1:5" x14ac:dyDescent="0.25">
      <c r="A14" s="59"/>
      <c r="B14" s="82" t="s">
        <v>89</v>
      </c>
      <c r="C14" s="78">
        <f>SUM(C12:C13)</f>
        <v>1182335.33</v>
      </c>
      <c r="D14" s="60"/>
    </row>
    <row r="15" spans="1:5" x14ac:dyDescent="0.25">
      <c r="B15" s="110"/>
      <c r="C15" s="110"/>
      <c r="D15" s="62"/>
    </row>
    <row r="16" spans="1:5" x14ac:dyDescent="0.25">
      <c r="A16" s="63" t="s">
        <v>90</v>
      </c>
      <c r="B16" s="80" t="s">
        <v>91</v>
      </c>
      <c r="C16" s="84">
        <f>'1кв'!E20+'2кв'!E20+'3кв'!E20+'4 кв'!E20</f>
        <v>683374.60800000001</v>
      </c>
      <c r="D16" s="62"/>
    </row>
    <row r="17" spans="1:6" ht="31.5" x14ac:dyDescent="0.25">
      <c r="A17" s="63"/>
      <c r="B17" s="79" t="s">
        <v>102</v>
      </c>
      <c r="C17" s="84">
        <f>'1кв'!E21+'2кв'!E21+'3кв'!E21+'4 кв'!E21</f>
        <v>27980.04</v>
      </c>
      <c r="D17" s="62"/>
    </row>
    <row r="18" spans="1:6" x14ac:dyDescent="0.25">
      <c r="A18" s="63"/>
      <c r="B18" s="79" t="s">
        <v>103</v>
      </c>
      <c r="C18" s="84">
        <f>'1кв'!E22+'2кв'!E22+'3кв'!E22+'4 кв'!E22</f>
        <v>3630.9</v>
      </c>
      <c r="D18" s="62"/>
    </row>
    <row r="19" spans="1:6" x14ac:dyDescent="0.25">
      <c r="A19" s="63"/>
      <c r="B19" s="79" t="s">
        <v>39</v>
      </c>
      <c r="C19" s="84">
        <f>'1кв'!E23+'2кв'!E23+'3кв'!E23+'4 кв'!E23</f>
        <v>247441.82400000002</v>
      </c>
      <c r="D19" s="62"/>
    </row>
    <row r="20" spans="1:6" x14ac:dyDescent="0.25">
      <c r="A20" s="63"/>
      <c r="B20" s="79" t="s">
        <v>48</v>
      </c>
      <c r="C20" s="84">
        <f>'1кв'!E24+'2кв'!E24+'3кв'!E24+'4 кв'!E24</f>
        <v>46381.21</v>
      </c>
      <c r="D20" s="62"/>
    </row>
    <row r="21" spans="1:6" s="76" customFormat="1" x14ac:dyDescent="0.25">
      <c r="A21" s="73"/>
      <c r="B21" s="85" t="s">
        <v>49</v>
      </c>
      <c r="C21" s="86">
        <f>'1кв'!E25+'2кв'!E25+'3кв'!E25+'4 кв'!E25</f>
        <v>45153.78</v>
      </c>
      <c r="D21" s="74"/>
      <c r="E21" s="75"/>
      <c r="F21" s="75"/>
    </row>
    <row r="22" spans="1:6" x14ac:dyDescent="0.25">
      <c r="A22" s="63"/>
      <c r="B22" s="79" t="s">
        <v>50</v>
      </c>
      <c r="C22" s="84">
        <f>'1кв'!E26+'2кв'!E26+'3кв'!E26+'4 кв'!E26</f>
        <v>34847.360000000001</v>
      </c>
      <c r="D22" s="62"/>
    </row>
    <row r="23" spans="1:6" x14ac:dyDescent="0.25">
      <c r="B23" s="79" t="s">
        <v>51</v>
      </c>
      <c r="C23" s="84">
        <f>'1кв'!E27+'2кв'!E27+'3кв'!E27+'4 кв'!E27</f>
        <v>32359.739999999998</v>
      </c>
      <c r="D23" s="62"/>
      <c r="E23" s="69"/>
    </row>
    <row r="24" spans="1:6" x14ac:dyDescent="0.25">
      <c r="A24" s="63"/>
      <c r="B24" s="79" t="s">
        <v>92</v>
      </c>
      <c r="C24" s="84">
        <f>'1кв'!E28+'2кв'!E28+'3кв'!E28+'4 кв'!E28</f>
        <v>11461.97</v>
      </c>
      <c r="D24" s="62"/>
      <c r="E24" s="69"/>
    </row>
    <row r="25" spans="1:6" x14ac:dyDescent="0.25">
      <c r="A25" s="63"/>
      <c r="B25" s="79" t="s">
        <v>112</v>
      </c>
      <c r="C25" s="83">
        <f>'1кв'!E29+'2кв'!E30+'2кв'!E31+'2кв'!E32+'2кв'!E33+'3кв'!E31+'4 кв'!E29+'4 кв'!E30</f>
        <v>23339.68</v>
      </c>
      <c r="D25" s="62"/>
    </row>
    <row r="26" spans="1:6" x14ac:dyDescent="0.25">
      <c r="A26" s="63"/>
      <c r="B26" s="79" t="s">
        <v>104</v>
      </c>
      <c r="C26" s="91">
        <f>SUM(C28:C30)</f>
        <v>51104.829999999994</v>
      </c>
      <c r="D26" s="62"/>
    </row>
    <row r="27" spans="1:6" x14ac:dyDescent="0.25">
      <c r="A27" s="63"/>
      <c r="B27" s="79" t="s">
        <v>93</v>
      </c>
      <c r="C27" s="83"/>
      <c r="D27" s="62"/>
    </row>
    <row r="28" spans="1:6" x14ac:dyDescent="0.25">
      <c r="A28" s="63"/>
      <c r="B28" s="87" t="s">
        <v>113</v>
      </c>
      <c r="C28" s="88">
        <f>'3кв'!E29+'2кв'!E29</f>
        <v>23643.739999999998</v>
      </c>
      <c r="D28" s="62"/>
    </row>
    <row r="29" spans="1:6" ht="31.5" x14ac:dyDescent="0.25">
      <c r="A29" s="63"/>
      <c r="B29" s="87" t="s">
        <v>114</v>
      </c>
      <c r="C29" s="88">
        <f>'3кв'!E30</f>
        <v>22522.240000000002</v>
      </c>
      <c r="D29" s="62"/>
    </row>
    <row r="30" spans="1:6" x14ac:dyDescent="0.25">
      <c r="A30" s="63"/>
      <c r="B30" s="87" t="s">
        <v>124</v>
      </c>
      <c r="C30" s="88">
        <v>4938.8500000000004</v>
      </c>
      <c r="D30" s="62"/>
    </row>
    <row r="31" spans="1:6" x14ac:dyDescent="0.25">
      <c r="A31" s="63"/>
      <c r="B31" s="87"/>
      <c r="C31" s="88"/>
      <c r="D31" s="62"/>
    </row>
    <row r="32" spans="1:6" x14ac:dyDescent="0.25">
      <c r="B32" s="89" t="s">
        <v>94</v>
      </c>
      <c r="C32" s="78">
        <f>SUM(C16:C26)</f>
        <v>1207075.942</v>
      </c>
      <c r="D32" s="62">
        <f>'1кв'!E30+'2кв'!E34+'3кв'!E32+'4 кв'!E32</f>
        <v>1207075.9419999998</v>
      </c>
      <c r="E32" s="69"/>
      <c r="F32" s="62"/>
    </row>
    <row r="33" spans="1:4" x14ac:dyDescent="0.25">
      <c r="B33" s="90" t="s">
        <v>95</v>
      </c>
      <c r="C33" s="78">
        <f>C6+C14-C32</f>
        <v>-98832.942000000039</v>
      </c>
      <c r="D33" s="62"/>
    </row>
    <row r="34" spans="1:4" x14ac:dyDescent="0.25">
      <c r="B34" s="61"/>
      <c r="C34" s="64"/>
      <c r="D34" s="62"/>
    </row>
    <row r="35" spans="1:4" x14ac:dyDescent="0.25">
      <c r="B35" s="61" t="s">
        <v>126</v>
      </c>
      <c r="C35" s="61"/>
      <c r="D35" s="62"/>
    </row>
    <row r="36" spans="1:4" x14ac:dyDescent="0.25">
      <c r="B36" s="61" t="s">
        <v>127</v>
      </c>
      <c r="C36" s="61">
        <v>70591.77</v>
      </c>
      <c r="D36" s="62"/>
    </row>
    <row r="37" spans="1:4" x14ac:dyDescent="0.25">
      <c r="B37" s="114" t="s">
        <v>128</v>
      </c>
      <c r="C37" s="114">
        <v>112546.59</v>
      </c>
      <c r="D37" s="62"/>
    </row>
    <row r="38" spans="1:4" x14ac:dyDescent="0.25">
      <c r="B38" s="61" t="s">
        <v>129</v>
      </c>
      <c r="C38" s="61">
        <f>C37-C36</f>
        <v>41954.819999999992</v>
      </c>
      <c r="D38" s="62"/>
    </row>
    <row r="39" spans="1:4" x14ac:dyDescent="0.25">
      <c r="B39" s="61"/>
      <c r="C39" s="64"/>
      <c r="D39" s="62"/>
    </row>
    <row r="40" spans="1:4" x14ac:dyDescent="0.25">
      <c r="A40" s="61" t="s">
        <v>96</v>
      </c>
      <c r="C40" s="64"/>
      <c r="D40" s="62"/>
    </row>
    <row r="41" spans="1:4" x14ac:dyDescent="0.25">
      <c r="B41" s="61"/>
      <c r="C41" s="64"/>
      <c r="D41" s="62"/>
    </row>
    <row r="42" spans="1:4" x14ac:dyDescent="0.25">
      <c r="B42" s="61"/>
      <c r="C42" s="64"/>
      <c r="D42" s="62"/>
    </row>
    <row r="43" spans="1:4" x14ac:dyDescent="0.25">
      <c r="A43" s="1" t="s">
        <v>97</v>
      </c>
      <c r="B43" s="61" t="s">
        <v>98</v>
      </c>
      <c r="C43" s="64"/>
      <c r="D43" s="62"/>
    </row>
    <row r="44" spans="1:4" x14ac:dyDescent="0.25">
      <c r="B44" s="61" t="s">
        <v>99</v>
      </c>
      <c r="C44" s="64"/>
      <c r="D44" s="62"/>
    </row>
    <row r="45" spans="1:4" x14ac:dyDescent="0.25">
      <c r="B45" s="61" t="s">
        <v>100</v>
      </c>
      <c r="C45" s="64"/>
      <c r="D45" s="62"/>
    </row>
    <row r="46" spans="1:4" x14ac:dyDescent="0.25">
      <c r="B46" s="61"/>
      <c r="C46" s="64"/>
      <c r="D46" s="62"/>
    </row>
    <row r="47" spans="1:4" x14ac:dyDescent="0.25">
      <c r="B47" s="61" t="s">
        <v>101</v>
      </c>
      <c r="C47" s="64"/>
      <c r="D47" s="62"/>
    </row>
    <row r="48" spans="1:4" x14ac:dyDescent="0.25">
      <c r="B48" s="61"/>
      <c r="C48" s="64"/>
      <c r="D48" s="62"/>
    </row>
    <row r="49" spans="2:4" x14ac:dyDescent="0.25">
      <c r="B49" s="61"/>
      <c r="C49" s="64"/>
      <c r="D49" s="62"/>
    </row>
    <row r="50" spans="2:4" x14ac:dyDescent="0.25">
      <c r="B50" s="61"/>
      <c r="C50" s="64"/>
      <c r="D50" s="62"/>
    </row>
  </sheetData>
  <mergeCells count="6">
    <mergeCell ref="B15:C15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2022-03-11T06:28:11Z</dcterms:modified>
</cp:coreProperties>
</file>