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19410" windowHeight="11010" activeTab="2"/>
  </bookViews>
  <sheets>
    <sheet name="1кв" sheetId="18" r:id="rId1"/>
    <sheet name="2кв" sheetId="20" r:id="rId2"/>
    <sheet name="3кв" sheetId="21" r:id="rId3"/>
    <sheet name="4кв" sheetId="22" r:id="rId4"/>
    <sheet name="отчет" sheetId="23" r:id="rId5"/>
  </sheets>
  <definedNames>
    <definedName name="_xlnm.Print_Area" localSheetId="0">'1кв'!$A$1:$E$61</definedName>
    <definedName name="_xlnm.Print_Area" localSheetId="1">'2кв'!$A$1:$E$58</definedName>
    <definedName name="_xlnm.Print_Area" localSheetId="2">'3кв'!$A$1:$E$63</definedName>
    <definedName name="_xlnm.Print_Area" localSheetId="3">'4кв'!$A$1:$E$59</definedName>
    <definedName name="_xlnm.Print_Area" localSheetId="4">отчет!$A$1:$C$62</definedName>
  </definedNames>
  <calcPr calcId="145621"/>
</workbook>
</file>

<file path=xl/calcChain.xml><?xml version="1.0" encoding="utf-8"?>
<calcChain xmlns="http://schemas.openxmlformats.org/spreadsheetml/2006/main">
  <c r="C53" i="23" l="1"/>
  <c r="C29" i="23" l="1"/>
  <c r="E35" i="22"/>
  <c r="B63" i="21" l="1"/>
  <c r="B60" i="21" l="1"/>
  <c r="B61" i="21"/>
  <c r="C39" i="23" l="1"/>
  <c r="C30" i="23" s="1"/>
  <c r="C43" i="23"/>
  <c r="C22" i="23"/>
  <c r="C24" i="23"/>
  <c r="C25" i="23"/>
  <c r="C26" i="23"/>
  <c r="C27" i="23"/>
  <c r="C28" i="23"/>
  <c r="B54" i="22"/>
  <c r="C14" i="23"/>
  <c r="C6" i="23"/>
  <c r="E33" i="22" l="1"/>
  <c r="B57" i="22"/>
  <c r="C17" i="23" s="1"/>
  <c r="B56" i="22"/>
  <c r="C16" i="23" s="1"/>
  <c r="B55" i="22"/>
  <c r="C15" i="23" s="1"/>
  <c r="C18" i="23" s="1"/>
  <c r="E25" i="22"/>
  <c r="C23" i="23" s="1"/>
  <c r="E23" i="22"/>
  <c r="C21" i="23" s="1"/>
  <c r="E22" i="22"/>
  <c r="B58" i="22" l="1"/>
  <c r="C20" i="23"/>
  <c r="C47" i="23" s="1"/>
  <c r="B59" i="21"/>
  <c r="C48" i="23" l="1"/>
  <c r="B58" i="21"/>
  <c r="B56" i="21"/>
  <c r="E34" i="21" l="1"/>
  <c r="E36" i="21"/>
  <c r="E37" i="21"/>
  <c r="E30" i="21"/>
  <c r="E25" i="21" l="1"/>
  <c r="E23" i="21"/>
  <c r="E22" i="21"/>
  <c r="E39" i="21" s="1"/>
  <c r="E23" i="20"/>
  <c r="B62" i="21" l="1"/>
  <c r="B52" i="22" s="1"/>
  <c r="B59" i="22" s="1"/>
  <c r="E37" i="20"/>
  <c r="E40" i="18"/>
  <c r="B56" i="20" l="1"/>
  <c r="E35" i="20"/>
  <c r="E25" i="20"/>
  <c r="E22" i="20"/>
  <c r="B57" i="20" l="1"/>
  <c r="E25" i="18" l="1"/>
  <c r="E30" i="18" l="1"/>
  <c r="E22" i="18" l="1"/>
  <c r="E39" i="18"/>
  <c r="E35" i="18"/>
  <c r="E36" i="18"/>
  <c r="E37" i="18"/>
  <c r="E38" i="18" l="1"/>
  <c r="E34" i="18"/>
  <c r="E23" i="18" l="1"/>
  <c r="B60" i="18" l="1"/>
  <c r="B61" i="18" s="1"/>
  <c r="B54" i="20" s="1"/>
  <c r="B58" i="20" s="1"/>
</calcChain>
</file>

<file path=xl/sharedStrings.xml><?xml version="1.0" encoding="utf-8"?>
<sst xmlns="http://schemas.openxmlformats.org/spreadsheetml/2006/main" count="429" uniqueCount="164">
  <si>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</si>
  <si>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</si>
  <si>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</si>
  <si>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</si>
  <si>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</si>
  <si>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</si>
  <si>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</si>
  <si>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</si>
  <si>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</si>
  <si>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</si>
  <si>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</si>
  <si>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</si>
  <si>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</si>
  <si>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</si>
  <si>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</si>
  <si>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</si>
  <si>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</si>
  <si>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</si>
  <si>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</si>
  <si>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</si>
  <si>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</si>
  <si>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</si>
  <si>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</si>
  <si>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</si>
  <si>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</si>
  <si>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</si>
  <si>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</si>
  <si>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</si>
  <si>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Информация для собственников:</t>
  </si>
  <si>
    <t xml:space="preserve">Итого остаток на конец квартала </t>
  </si>
  <si>
    <t>Общая площадь квартир - 4232,8</t>
  </si>
  <si>
    <t>Работы по содержанию и тек. ремонту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</si>
  <si>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№16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Фурманова</t>
    </r>
  </si>
  <si>
    <t>ч/час</t>
  </si>
  <si>
    <t xml:space="preserve">в т.ч. Оплачено </t>
  </si>
  <si>
    <t>Услуги по дератизации и дезинфекции</t>
  </si>
  <si>
    <t xml:space="preserve">Расходы по управлению МКД </t>
  </si>
  <si>
    <t>Остаток на начало квартала</t>
  </si>
  <si>
    <t xml:space="preserve">Услуги по содержанию многоквартирного дома </t>
  </si>
  <si>
    <t xml:space="preserve">По заявке собственников </t>
  </si>
  <si>
    <t>Обработка подъездов хлорсодержащими растворами  протирка перил, почт.ящиков, замков ежедневно, опрыскивание 1 раз в неделю</t>
  </si>
  <si>
    <t xml:space="preserve">Стоимость материалов </t>
  </si>
  <si>
    <t>г. Россошь, проспект Труда, д.38</t>
  </si>
  <si>
    <r>
      <t>именуемый в дальнейшем "Заказчик", в лице</t>
    </r>
    <r>
      <rPr>
        <b/>
        <sz val="11"/>
        <color theme="1"/>
        <rFont val="Times New Roman"/>
        <family val="1"/>
        <charset val="204"/>
      </rPr>
      <t xml:space="preserve"> Ивахно Екатерины Николаевны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</si>
  <si>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 от 27 октября 2020г.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</si>
  <si>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  от   01.11.2020 г.</t>
    </r>
  </si>
  <si>
    <t>определена приложением № 9 к договору №1 от 01.11.2020 г.</t>
  </si>
  <si>
    <t>Заказчик - Собственники МКД, в лице председателя совета МКД Ивахно Е.Н.</t>
  </si>
  <si>
    <t>за 1 квартал 2021 года</t>
  </si>
  <si>
    <t>"31" 03  2021 г.</t>
  </si>
  <si>
    <t>1 квартал</t>
  </si>
  <si>
    <t>горячая вода на СОИ</t>
  </si>
  <si>
    <t>холодная вода на СОИ</t>
  </si>
  <si>
    <t>электроэнергия на СОИ</t>
  </si>
  <si>
    <t>водоотведение на СОИ</t>
  </si>
  <si>
    <t>Монтаж парапетов (смета)</t>
  </si>
  <si>
    <t>Ремонт рубильников ВРУ</t>
  </si>
  <si>
    <t>Регулировка доводчика</t>
  </si>
  <si>
    <t>замена кранфильтра на стояке ХВС кв.32</t>
  </si>
  <si>
    <t>ремонт мусоропровода</t>
  </si>
  <si>
    <t>регулировка доводчика</t>
  </si>
  <si>
    <t>окраска труб в подвале</t>
  </si>
  <si>
    <t>январь</t>
  </si>
  <si>
    <t>февраль</t>
  </si>
  <si>
    <t>март</t>
  </si>
  <si>
    <t xml:space="preserve"> Замена  КНС 3 подъезд(смета)</t>
  </si>
  <si>
    <t>Предъявлено населению 608749,89</t>
  </si>
  <si>
    <t>Укрепление шахт мусоропроводов, изготовление мусорных контейнеров (смета)</t>
  </si>
  <si>
    <t>за 2 квартал 2021 года</t>
  </si>
  <si>
    <t>"30" 06 2021 г.</t>
  </si>
  <si>
    <t>2 квартал</t>
  </si>
  <si>
    <t>Ремонт освещения в машинных отделениях лифтов (смета)</t>
  </si>
  <si>
    <t>заделка выбоин асфальта (смета)</t>
  </si>
  <si>
    <t>ремонт дверей в мусороприемниках</t>
  </si>
  <si>
    <t>апрель</t>
  </si>
  <si>
    <t>июнь</t>
  </si>
  <si>
    <t>Поверка ОПУ ТЭ (тепловычислитель)</t>
  </si>
  <si>
    <t>Замена магистрали  ГВС 161 п/м (смета)</t>
  </si>
  <si>
    <t>монтаж ХВС и канализации в приемнике мусоропровода (смета)</t>
  </si>
  <si>
    <t>Предъявлено населению 617662,32</t>
  </si>
  <si>
    <t xml:space="preserve">           2. Всего за период с "01" 01 2021 г. по "31" 03 2021 г. выполнено работ (оказано услуг) на общую сумму семьсот восемьдесят девять тысяч девятьсот сорок девять рублей 13 копеек</t>
  </si>
  <si>
    <t xml:space="preserve">Обработка подъездов хлорсодержащими растворами опрыскивание 1 раз в неделю </t>
  </si>
  <si>
    <t>3 квартал</t>
  </si>
  <si>
    <t>за 3 квартал 2021 года</t>
  </si>
  <si>
    <t>"30" 09 2021 г.</t>
  </si>
  <si>
    <t xml:space="preserve"> Ремонт отопления (смета)</t>
  </si>
  <si>
    <t>Ремонт ливневой системы (смета)</t>
  </si>
  <si>
    <t>замена доводчика 1 подъезд</t>
  </si>
  <si>
    <t>изготовление лестницы</t>
  </si>
  <si>
    <t>Поверка ОПУ ТЭ (расходомеры, термометры)</t>
  </si>
  <si>
    <t>июль</t>
  </si>
  <si>
    <t>август</t>
  </si>
  <si>
    <t>сентябрь</t>
  </si>
  <si>
    <t>ремонт стен мусороприемных помещений(смета)</t>
  </si>
  <si>
    <t>Предъявлено населению 634586,57</t>
  </si>
  <si>
    <t>интернет ТТК</t>
  </si>
  <si>
    <t>интернет Ростелеком</t>
  </si>
  <si>
    <t>интернет Квант-телеком</t>
  </si>
  <si>
    <t>за 4 квартал 2021 года</t>
  </si>
  <si>
    <t>"31" 12  2021 г.</t>
  </si>
  <si>
    <t>4 квартал</t>
  </si>
  <si>
    <t>замена линолеума в лифтах (смета)</t>
  </si>
  <si>
    <t>октябрь</t>
  </si>
  <si>
    <t>декабрь</t>
  </si>
  <si>
    <t>монтаж уличного инф.стенда (смета)</t>
  </si>
  <si>
    <t>Предъявлено населению 627811,65</t>
  </si>
  <si>
    <t>ОТЧЕТ</t>
  </si>
  <si>
    <t>О ВЫПОЛНЕННЫХ РАБОТАХ И ДВИЖЕНИИ  СРЕДСТВ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</si>
  <si>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</si>
  <si>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</si>
  <si>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</si>
  <si>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</si>
  <si>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</si>
  <si>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</si>
  <si>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в том числе: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</si>
  <si>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</si>
  <si>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</si>
  <si>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</si>
  <si>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</si>
  <si>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</si>
  <si>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</si>
  <si>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</si>
  <si>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</si>
  <si>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НА ЛИЦЕВОМ СЧЕТЕ  ЗА  период  с 01.01.2021г. по 31.12.2021г.</t>
  </si>
  <si>
    <t>по ж.д. пр-т Труда, д.38</t>
  </si>
  <si>
    <t>Начислено всего 2483389,44</t>
  </si>
  <si>
    <t>холодная вода на СОИ - 147791,93</t>
  </si>
  <si>
    <t>электроэнергия на СОИ-112468,77</t>
  </si>
  <si>
    <t>водоотведение на СОИ-75608,4</t>
  </si>
  <si>
    <t>горячая вода на СОИ-44598,34</t>
  </si>
  <si>
    <t>лифтовое хозяйство -345329,97</t>
  </si>
  <si>
    <t xml:space="preserve"> ремонт входных групп 3шт (смета)</t>
  </si>
  <si>
    <t>интернет Квант-телеком (с 1.11.20)</t>
  </si>
  <si>
    <t>интернет Ростелеком (с 01.05.21)</t>
  </si>
  <si>
    <t>интернет ТТК (с 01.07.21)</t>
  </si>
  <si>
    <t>Оплачено за размещение оборудования в МОП интернет ТТК</t>
  </si>
  <si>
    <t>Оплачено за размещение оборудования в МОП интернет Квант-телеком</t>
  </si>
  <si>
    <t>Оплачено за размещение оборудования в МОП интернет Ростелеком</t>
  </si>
  <si>
    <t xml:space="preserve">           2. Всего за период с "01" 07 2021 г. по "30" 09 2021 г. выполнено работ (оказано услуг) на общую сумму восемьсот девяносто четыре тысячи сорок шесть рублей 27 копеек</t>
  </si>
  <si>
    <t>* Замена  КНС 3 подъезд(смета)</t>
  </si>
  <si>
    <t>* Укрепление шахт мусоропроводов, изготовление мусорных контейнеров (смета)</t>
  </si>
  <si>
    <t>* Монтаж парапетов (смета)</t>
  </si>
  <si>
    <t>* Замена магистрали  ГВС 161 п/м (смета)</t>
  </si>
  <si>
    <t>* Ремонт освещения в машинных отделениях лифтов (смета)</t>
  </si>
  <si>
    <t>* Заделка выбоин асфальта (смета)</t>
  </si>
  <si>
    <t>* Монтаж ХВС и канализации в приемнике мусоропровода (смета)</t>
  </si>
  <si>
    <t xml:space="preserve">* Поверка ОПУ ТЭ </t>
  </si>
  <si>
    <t>* Ремонт отопления (смета)</t>
  </si>
  <si>
    <t>* Ремонт ливневой системы (смета)</t>
  </si>
  <si>
    <t>* Ремонт стен мусороприемных помещений(смета)</t>
  </si>
  <si>
    <t>* Ремонт входных групп (смета)</t>
  </si>
  <si>
    <t>* Замена линолеума в лифтах (смета)</t>
  </si>
  <si>
    <t>* Монтаж уличного инф.стенда (смета)</t>
  </si>
  <si>
    <t>* Ремонт освещения 3-х подъездов (смета)</t>
  </si>
  <si>
    <t>ремонт освещения  3-х подъездов (смета)</t>
  </si>
  <si>
    <t>Непредвиденные работы 148 ч/ч</t>
  </si>
  <si>
    <t xml:space="preserve">           2. Всего за период с "01" 10 2021 г. по "31" 12 2021 г. выполнено работ (оказано услуг) на общую сумму шестьсот шестнадцать тысяч девятьсот пять рублей 49 копеек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</si>
  <si>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</si>
  <si>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</si>
  <si>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</si>
  <si>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</si>
  <si>
    <t xml:space="preserve">           2. Всего за период с "01" 04 2021 г. по "30" 06 2021 г. выполнено работ (оказано услуг) на общую сумму восемьсот сорок восемь тысяч шестьдесят девять рублей 41 копейка</t>
  </si>
  <si>
    <t>ремонт кровли балконов 24м2</t>
  </si>
  <si>
    <t>Ремонт мягкой кровли кв.33,34 30м2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</si>
</sst>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13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4" fillId="0" borderId="0"/>
    <xf numFmtId="0" fontId="15" fillId="0" borderId="0"/>
    <xf numFmtId="165" fontId="20" fillId="0" borderId="0"/>
  </cellStyleXfs>
  <cellXfs count="10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0" fontId="3" fillId="0" borderId="0" xfId="0" applyFont="1" applyAlignment="1"/>
    <xf numFmtId="164" fontId="4" fillId="0" borderId="0" xfId="1" applyNumberFormat="1" applyFont="1"/>
    <xf numFmtId="0" fontId="11" fillId="0" borderId="0" xfId="0" applyFont="1"/>
    <xf numFmtId="0" fontId="12" fillId="0" borderId="0" xfId="0" applyFont="1"/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1" xfId="0" applyFont="1" applyFill="1" applyBorder="1" applyAlignment="1">
      <alignment vertical="center" wrapText="1"/>
    </xf>
    <xf numFmtId="0" fontId="13" fillId="0" borderId="1" xfId="0" applyFont="1" applyBorder="1"/>
    <xf numFmtId="0" fontId="13" fillId="0" borderId="3" xfId="0" applyFont="1" applyFill="1" applyBorder="1" applyAlignment="1">
      <alignment horizontal="center"/>
    </xf>
    <xf numFmtId="0" fontId="5" fillId="0" borderId="0" xfId="0" applyFont="1" applyAlignment="1">
      <alignment horizontal="left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wrapText="1"/>
    </xf>
    <xf numFmtId="0" fontId="13" fillId="0" borderId="3" xfId="0" applyFont="1" applyFill="1" applyBorder="1"/>
    <xf numFmtId="2" fontId="16" fillId="2" borderId="1" xfId="0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7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8" fillId="0" borderId="1" xfId="0" applyFont="1" applyFill="1" applyBorder="1"/>
    <xf numFmtId="0" fontId="18" fillId="0" borderId="1" xfId="0" applyFont="1" applyBorder="1"/>
    <xf numFmtId="0" fontId="18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wrapText="1"/>
    </xf>
    <xf numFmtId="0" fontId="18" fillId="0" borderId="1" xfId="0" applyFont="1" applyBorder="1" applyAlignment="1">
      <alignment wrapText="1"/>
    </xf>
    <xf numFmtId="0" fontId="19" fillId="0" borderId="0" xfId="0" applyFont="1" applyAlignment="1"/>
    <xf numFmtId="4" fontId="19" fillId="0" borderId="0" xfId="0" applyNumberFormat="1" applyFont="1"/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0" fillId="0" borderId="0" xfId="0" applyNumberFormat="1"/>
    <xf numFmtId="43" fontId="3" fillId="0" borderId="0" xfId="1" applyFont="1" applyAlignment="1">
      <alignment horizontal="left"/>
    </xf>
    <xf numFmtId="43" fontId="0" fillId="0" borderId="0" xfId="1" applyFont="1"/>
    <xf numFmtId="2" fontId="3" fillId="0" borderId="1" xfId="0" applyNumberFormat="1" applyFont="1" applyBorder="1"/>
    <xf numFmtId="2" fontId="7" fillId="0" borderId="1" xfId="1" applyNumberFormat="1" applyFont="1" applyBorder="1" applyAlignment="1">
      <alignment horizontal="center"/>
    </xf>
    <xf numFmtId="2" fontId="4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/>
    <xf numFmtId="2" fontId="0" fillId="0" borderId="1" xfId="1" applyNumberFormat="1" applyFont="1" applyBorder="1" applyAlignment="1">
      <alignment horizontal="center"/>
    </xf>
    <xf numFmtId="2" fontId="4" fillId="0" borderId="1" xfId="0" applyNumberFormat="1" applyFont="1" applyBorder="1" applyAlignment="1">
      <alignment wrapText="1"/>
    </xf>
    <xf numFmtId="2" fontId="4" fillId="0" borderId="1" xfId="1" applyNumberFormat="1" applyFont="1" applyBorder="1" applyAlignment="1">
      <alignment horizontal="center"/>
    </xf>
    <xf numFmtId="2" fontId="4" fillId="2" borderId="1" xfId="1" applyNumberFormat="1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wrapText="1"/>
    </xf>
    <xf numFmtId="2" fontId="4" fillId="0" borderId="1" xfId="1" applyNumberFormat="1" applyFont="1" applyBorder="1" applyAlignment="1">
      <alignment horizontal="right" vertical="center" wrapText="1"/>
    </xf>
    <xf numFmtId="2" fontId="13" fillId="0" borderId="1" xfId="0" applyNumberFormat="1" applyFont="1" applyBorder="1" applyAlignment="1">
      <alignment wrapText="1"/>
    </xf>
    <xf numFmtId="2" fontId="4" fillId="0" borderId="1" xfId="1" applyNumberFormat="1" applyFont="1" applyBorder="1" applyAlignment="1">
      <alignment horizontal="right"/>
    </xf>
    <xf numFmtId="2" fontId="18" fillId="0" borderId="1" xfId="0" applyNumberFormat="1" applyFont="1" applyFill="1" applyBorder="1" applyAlignment="1">
      <alignment wrapText="1"/>
    </xf>
    <xf numFmtId="2" fontId="18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17" fillId="0" borderId="0" xfId="0" applyFont="1" applyAlignment="1">
      <alignment horizontal="right" wrapText="1"/>
    </xf>
    <xf numFmtId="2" fontId="3" fillId="0" borderId="1" xfId="0" applyNumberFormat="1" applyFont="1" applyBorder="1" applyAlignment="1">
      <alignment horizontal="left"/>
    </xf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Excel Built-in Normal" xfId="4"/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BreakPreview" topLeftCell="A25" zoomScaleNormal="100" zoomScaleSheetLayoutView="100" workbookViewId="0">
      <selection activeCell="D40" sqref="D40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3.8554687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92" t="s">
        <v>11</v>
      </c>
      <c r="B1" s="92"/>
      <c r="C1" s="92"/>
      <c r="D1" s="92"/>
      <c r="E1" s="92"/>
    </row>
    <row r="2" spans="1:5" ht="38.25" customHeight="1" x14ac:dyDescent="0.25">
      <c r="A2" s="93" t="s">
        <v>12</v>
      </c>
      <c r="B2" s="94"/>
      <c r="C2" s="94"/>
      <c r="D2" s="94"/>
      <c r="E2" s="94"/>
    </row>
    <row r="3" spans="1:5" x14ac:dyDescent="0.25">
      <c r="A3" s="95" t="s">
        <v>48</v>
      </c>
      <c r="B3" s="95"/>
      <c r="C3" s="95"/>
      <c r="D3" s="95"/>
      <c r="E3" s="95"/>
    </row>
    <row r="4" spans="1:5" s="1" customFormat="1" ht="15.6" customHeight="1" x14ac:dyDescent="0.25">
      <c r="A4" s="27" t="s">
        <v>13</v>
      </c>
      <c r="B4" s="4"/>
      <c r="C4" s="4"/>
      <c r="D4" s="96" t="s">
        <v>49</v>
      </c>
      <c r="E4" s="96"/>
    </row>
    <row r="5" spans="1:5" x14ac:dyDescent="0.25">
      <c r="A5" s="23"/>
      <c r="B5" s="4"/>
      <c r="C5" s="4"/>
      <c r="D5" s="4"/>
      <c r="E5" s="4"/>
    </row>
    <row r="6" spans="1:5" x14ac:dyDescent="0.25">
      <c r="A6" s="83" t="s">
        <v>0</v>
      </c>
      <c r="B6" s="83"/>
      <c r="C6" s="83"/>
      <c r="D6" s="83"/>
      <c r="E6" s="83"/>
    </row>
    <row r="7" spans="1:5" x14ac:dyDescent="0.25">
      <c r="A7" s="91" t="s">
        <v>42</v>
      </c>
      <c r="B7" s="91"/>
      <c r="C7" s="91"/>
      <c r="D7" s="91"/>
      <c r="E7" s="91"/>
    </row>
    <row r="8" spans="1:5" ht="15.75" customHeight="1" x14ac:dyDescent="0.25">
      <c r="A8" s="86" t="s">
        <v>1</v>
      </c>
      <c r="B8" s="86"/>
      <c r="C8" s="86"/>
      <c r="D8" s="86"/>
      <c r="E8" s="86"/>
    </row>
    <row r="9" spans="1:5" ht="13.9" customHeight="1" x14ac:dyDescent="0.25">
      <c r="A9" s="87" t="s">
        <v>43</v>
      </c>
      <c r="B9" s="87"/>
      <c r="C9" s="87"/>
      <c r="D9" s="87"/>
      <c r="E9" s="87"/>
    </row>
    <row r="10" spans="1:5" ht="26.25" customHeight="1" x14ac:dyDescent="0.25">
      <c r="A10" s="88" t="s">
        <v>14</v>
      </c>
      <c r="B10" s="89"/>
      <c r="C10" s="89"/>
      <c r="D10" s="89"/>
      <c r="E10" s="89"/>
    </row>
    <row r="11" spans="1:5" ht="30.75" customHeight="1" x14ac:dyDescent="0.25">
      <c r="A11" s="83" t="s">
        <v>44</v>
      </c>
      <c r="B11" s="83"/>
      <c r="C11" s="83"/>
      <c r="D11" s="83"/>
      <c r="E11" s="83"/>
    </row>
    <row r="12" spans="1:5" ht="14.25" customHeight="1" x14ac:dyDescent="0.25">
      <c r="A12" s="86" t="s">
        <v>15</v>
      </c>
      <c r="B12" s="90"/>
      <c r="C12" s="90"/>
      <c r="D12" s="90"/>
      <c r="E12" s="90"/>
    </row>
    <row r="13" spans="1:5" x14ac:dyDescent="0.25">
      <c r="A13" s="83" t="s">
        <v>22</v>
      </c>
      <c r="B13" s="83"/>
      <c r="C13" s="83"/>
      <c r="D13" s="83"/>
      <c r="E13" s="83"/>
    </row>
    <row r="14" spans="1:5" ht="21" customHeight="1" x14ac:dyDescent="0.25">
      <c r="A14" s="86" t="s">
        <v>2</v>
      </c>
      <c r="B14" s="90"/>
      <c r="C14" s="90"/>
      <c r="D14" s="90"/>
      <c r="E14" s="90"/>
    </row>
    <row r="15" spans="1:5" ht="14.25" customHeight="1" x14ac:dyDescent="0.25">
      <c r="A15" s="83" t="s">
        <v>23</v>
      </c>
      <c r="B15" s="83"/>
      <c r="C15" s="83"/>
      <c r="D15" s="83"/>
      <c r="E15" s="83"/>
    </row>
    <row r="16" spans="1:5" x14ac:dyDescent="0.25">
      <c r="A16" s="86" t="s">
        <v>16</v>
      </c>
      <c r="B16" s="90"/>
      <c r="C16" s="90"/>
      <c r="D16" s="90"/>
      <c r="E16" s="90"/>
    </row>
    <row r="17" spans="1:7" ht="32.25" customHeight="1" x14ac:dyDescent="0.25">
      <c r="A17" s="83" t="s">
        <v>17</v>
      </c>
      <c r="B17" s="83"/>
      <c r="C17" s="83"/>
      <c r="D17" s="83"/>
      <c r="E17" s="83"/>
    </row>
    <row r="18" spans="1:7" ht="64.5" customHeight="1" x14ac:dyDescent="0.25">
      <c r="A18" s="83" t="s">
        <v>45</v>
      </c>
      <c r="B18" s="83"/>
      <c r="C18" s="83"/>
      <c r="D18" s="83"/>
      <c r="E18" s="83"/>
    </row>
    <row r="19" spans="1:7" ht="36.75" customHeight="1" x14ac:dyDescent="0.25">
      <c r="A19" s="81" t="s">
        <v>32</v>
      </c>
      <c r="B19" s="81"/>
      <c r="C19" s="81"/>
      <c r="D19" s="81"/>
      <c r="E19" s="81"/>
    </row>
    <row r="20" spans="1:7" x14ac:dyDescent="0.25">
      <c r="A20" s="81"/>
      <c r="B20" s="81"/>
      <c r="C20" s="81"/>
      <c r="D20" s="81"/>
      <c r="E20" s="81"/>
      <c r="F20" s="2">
        <v>6500.2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9" customHeight="1" x14ac:dyDescent="0.25">
      <c r="A22" s="20" t="s">
        <v>38</v>
      </c>
      <c r="B22" s="8" t="s">
        <v>46</v>
      </c>
      <c r="C22" s="3" t="s">
        <v>4</v>
      </c>
      <c r="D22" s="3">
        <v>17.329999999999998</v>
      </c>
      <c r="E22" s="7">
        <f>D22*F20*G20</f>
        <v>337945.39799999993</v>
      </c>
    </row>
    <row r="23" spans="1:7" ht="75" x14ac:dyDescent="0.25">
      <c r="A23" s="6" t="s">
        <v>40</v>
      </c>
      <c r="B23" s="8" t="s">
        <v>50</v>
      </c>
      <c r="C23" s="3" t="s">
        <v>4</v>
      </c>
      <c r="D23" s="3"/>
      <c r="E23" s="7">
        <f>2943*3</f>
        <v>8829</v>
      </c>
    </row>
    <row r="24" spans="1:7" ht="30" x14ac:dyDescent="0.25">
      <c r="A24" s="6" t="s">
        <v>35</v>
      </c>
      <c r="B24" s="8" t="s">
        <v>39</v>
      </c>
      <c r="C24" s="3" t="s">
        <v>4</v>
      </c>
      <c r="D24" s="3"/>
      <c r="E24" s="7">
        <v>0</v>
      </c>
    </row>
    <row r="25" spans="1:7" x14ac:dyDescent="0.25">
      <c r="A25" s="6" t="s">
        <v>36</v>
      </c>
      <c r="B25" s="8" t="s">
        <v>24</v>
      </c>
      <c r="C25" s="3" t="s">
        <v>4</v>
      </c>
      <c r="D25" s="3">
        <v>4.78</v>
      </c>
      <c r="E25" s="7">
        <f>D25*F20*G20</f>
        <v>93212.868000000002</v>
      </c>
    </row>
    <row r="26" spans="1:7" x14ac:dyDescent="0.25">
      <c r="A26" s="6" t="s">
        <v>51</v>
      </c>
      <c r="B26" s="8" t="s">
        <v>50</v>
      </c>
      <c r="C26" s="3" t="s">
        <v>25</v>
      </c>
      <c r="D26" s="3"/>
      <c r="E26" s="7">
        <v>35877.18</v>
      </c>
    </row>
    <row r="27" spans="1:7" x14ac:dyDescent="0.25">
      <c r="A27" s="6" t="s">
        <v>52</v>
      </c>
      <c r="B27" s="8" t="s">
        <v>50</v>
      </c>
      <c r="C27" s="3" t="s">
        <v>25</v>
      </c>
      <c r="D27" s="3"/>
      <c r="E27" s="7">
        <v>2617.84</v>
      </c>
    </row>
    <row r="28" spans="1:7" x14ac:dyDescent="0.25">
      <c r="A28" s="6" t="s">
        <v>53</v>
      </c>
      <c r="B28" s="8" t="s">
        <v>50</v>
      </c>
      <c r="C28" s="3" t="s">
        <v>25</v>
      </c>
      <c r="D28" s="3"/>
      <c r="E28" s="7">
        <v>20086.88</v>
      </c>
    </row>
    <row r="29" spans="1:7" x14ac:dyDescent="0.25">
      <c r="A29" s="6" t="s">
        <v>54</v>
      </c>
      <c r="B29" s="8" t="s">
        <v>50</v>
      </c>
      <c r="C29" s="3" t="s">
        <v>25</v>
      </c>
      <c r="D29" s="3"/>
      <c r="E29" s="7">
        <v>18689.22</v>
      </c>
    </row>
    <row r="30" spans="1:7" x14ac:dyDescent="0.25">
      <c r="A30" s="24" t="s">
        <v>41</v>
      </c>
      <c r="B30" s="8" t="s">
        <v>50</v>
      </c>
      <c r="C30" s="28" t="s">
        <v>25</v>
      </c>
      <c r="D30" s="3"/>
      <c r="E30" s="7">
        <f>3391.56-1253.33-469.19-47.5</f>
        <v>1621.54</v>
      </c>
    </row>
    <row r="31" spans="1:7" ht="16.5" x14ac:dyDescent="0.25">
      <c r="A31" s="29" t="s">
        <v>65</v>
      </c>
      <c r="B31" s="19" t="s">
        <v>62</v>
      </c>
      <c r="C31" s="3" t="s">
        <v>25</v>
      </c>
      <c r="D31" s="31"/>
      <c r="E31" s="7">
        <v>25485.19</v>
      </c>
    </row>
    <row r="32" spans="1:7" ht="47.25" x14ac:dyDescent="0.25">
      <c r="A32" s="29" t="s">
        <v>67</v>
      </c>
      <c r="B32" s="19" t="s">
        <v>62</v>
      </c>
      <c r="C32" s="3" t="s">
        <v>25</v>
      </c>
      <c r="D32" s="31"/>
      <c r="E32" s="7">
        <v>59440.37</v>
      </c>
    </row>
    <row r="33" spans="1:5" ht="16.5" x14ac:dyDescent="0.25">
      <c r="A33" s="29" t="s">
        <v>55</v>
      </c>
      <c r="B33" s="19" t="s">
        <v>62</v>
      </c>
      <c r="C33" s="3" t="s">
        <v>33</v>
      </c>
      <c r="D33" s="31"/>
      <c r="E33" s="7">
        <v>178486.49</v>
      </c>
    </row>
    <row r="34" spans="1:5" x14ac:dyDescent="0.25">
      <c r="A34" s="18" t="s">
        <v>56</v>
      </c>
      <c r="B34" s="19" t="s">
        <v>62</v>
      </c>
      <c r="C34" s="3" t="s">
        <v>33</v>
      </c>
      <c r="D34" s="19">
        <v>11</v>
      </c>
      <c r="E34" s="7">
        <f t="shared" ref="E34:E37" si="0">D34*206.95</f>
        <v>2276.4499999999998</v>
      </c>
    </row>
    <row r="35" spans="1:5" x14ac:dyDescent="0.25">
      <c r="A35" s="25" t="s">
        <v>57</v>
      </c>
      <c r="B35" s="19" t="s">
        <v>63</v>
      </c>
      <c r="C35" s="3" t="s">
        <v>33</v>
      </c>
      <c r="D35" s="19">
        <v>1</v>
      </c>
      <c r="E35" s="7">
        <f t="shared" si="0"/>
        <v>206.95</v>
      </c>
    </row>
    <row r="36" spans="1:5" x14ac:dyDescent="0.25">
      <c r="A36" s="30" t="s">
        <v>58</v>
      </c>
      <c r="B36" s="19" t="s">
        <v>63</v>
      </c>
      <c r="C36" s="3" t="s">
        <v>33</v>
      </c>
      <c r="D36" s="26">
        <v>2</v>
      </c>
      <c r="E36" s="7">
        <f t="shared" si="0"/>
        <v>413.9</v>
      </c>
    </row>
    <row r="37" spans="1:5" x14ac:dyDescent="0.25">
      <c r="A37" s="18" t="s">
        <v>59</v>
      </c>
      <c r="B37" s="19" t="s">
        <v>63</v>
      </c>
      <c r="C37" s="3" t="s">
        <v>25</v>
      </c>
      <c r="D37" s="19">
        <v>16</v>
      </c>
      <c r="E37" s="7">
        <f t="shared" si="0"/>
        <v>3311.2</v>
      </c>
    </row>
    <row r="38" spans="1:5" x14ac:dyDescent="0.25">
      <c r="A38" s="25" t="s">
        <v>60</v>
      </c>
      <c r="B38" s="19" t="s">
        <v>64</v>
      </c>
      <c r="C38" s="3" t="s">
        <v>33</v>
      </c>
      <c r="D38" s="19">
        <v>1</v>
      </c>
      <c r="E38" s="7">
        <f t="shared" ref="E38:E39" si="1">D38*206.95</f>
        <v>206.95</v>
      </c>
    </row>
    <row r="39" spans="1:5" s="12" customFormat="1" x14ac:dyDescent="0.25">
      <c r="A39" s="25" t="s">
        <v>61</v>
      </c>
      <c r="B39" s="19" t="s">
        <v>64</v>
      </c>
      <c r="C39" s="3" t="s">
        <v>33</v>
      </c>
      <c r="D39" s="19">
        <v>6</v>
      </c>
      <c r="E39" s="7">
        <f t="shared" si="1"/>
        <v>1241.6999999999998</v>
      </c>
    </row>
    <row r="40" spans="1:5" s="12" customFormat="1" x14ac:dyDescent="0.25">
      <c r="A40" s="25"/>
      <c r="B40" s="9"/>
      <c r="C40" s="10"/>
      <c r="D40" s="10"/>
      <c r="E40" s="11">
        <f>SUM(E22:E39)</f>
        <v>789949.1259999997</v>
      </c>
    </row>
    <row r="42" spans="1:5" ht="30.75" customHeight="1" x14ac:dyDescent="0.25">
      <c r="A42" s="82" t="s">
        <v>80</v>
      </c>
      <c r="B42" s="82"/>
      <c r="C42" s="82"/>
      <c r="D42" s="82"/>
      <c r="E42" s="82"/>
    </row>
    <row r="43" spans="1:5" ht="30.75" customHeight="1" x14ac:dyDescent="0.25">
      <c r="A43" s="83" t="s">
        <v>21</v>
      </c>
      <c r="B43" s="83"/>
      <c r="C43" s="83"/>
      <c r="D43" s="83"/>
      <c r="E43" s="83"/>
    </row>
    <row r="44" spans="1:5" x14ac:dyDescent="0.25">
      <c r="A44" s="83" t="s">
        <v>20</v>
      </c>
      <c r="B44" s="83"/>
      <c r="C44" s="83"/>
      <c r="D44" s="83"/>
      <c r="E44" s="83"/>
    </row>
    <row r="45" spans="1:5" ht="32.25" customHeight="1" x14ac:dyDescent="0.25">
      <c r="A45" s="83" t="s">
        <v>26</v>
      </c>
      <c r="B45" s="83"/>
      <c r="C45" s="83"/>
      <c r="D45" s="83"/>
      <c r="E45" s="83"/>
    </row>
    <row r="46" spans="1:5" x14ac:dyDescent="0.25">
      <c r="A46" s="83" t="s">
        <v>18</v>
      </c>
      <c r="B46" s="83"/>
      <c r="C46" s="83"/>
      <c r="D46" s="83"/>
      <c r="E46" s="83"/>
    </row>
    <row r="47" spans="1:5" x14ac:dyDescent="0.25">
      <c r="A47" s="84" t="s">
        <v>5</v>
      </c>
      <c r="B47" s="84"/>
      <c r="C47" s="84"/>
      <c r="D47" s="84"/>
      <c r="E47" s="84"/>
    </row>
    <row r="48" spans="1:5" x14ac:dyDescent="0.25">
      <c r="A48" s="83" t="s">
        <v>18</v>
      </c>
      <c r="B48" s="83"/>
      <c r="C48" s="83"/>
      <c r="D48" s="83"/>
      <c r="E48" s="83"/>
    </row>
    <row r="49" spans="1:5" x14ac:dyDescent="0.25">
      <c r="A49" s="85" t="s">
        <v>27</v>
      </c>
      <c r="B49" s="85"/>
      <c r="C49" s="85"/>
      <c r="D49" s="85"/>
      <c r="E49" s="85"/>
    </row>
    <row r="50" spans="1:5" x14ac:dyDescent="0.25">
      <c r="B50" s="80" t="s">
        <v>19</v>
      </c>
      <c r="C50" s="80"/>
      <c r="D50" s="80"/>
      <c r="E50" s="5" t="s">
        <v>6</v>
      </c>
    </row>
    <row r="51" spans="1:5" x14ac:dyDescent="0.25">
      <c r="A51" s="22"/>
      <c r="B51" s="22"/>
      <c r="C51" s="22"/>
      <c r="D51" s="22"/>
      <c r="E51" s="22"/>
    </row>
    <row r="52" spans="1:5" x14ac:dyDescent="0.25">
      <c r="A52" s="85" t="s">
        <v>47</v>
      </c>
      <c r="B52" s="85"/>
      <c r="C52" s="85"/>
      <c r="D52" s="85"/>
      <c r="E52" s="85"/>
    </row>
    <row r="53" spans="1:5" x14ac:dyDescent="0.25">
      <c r="B53" s="80" t="s">
        <v>19</v>
      </c>
      <c r="C53" s="80"/>
      <c r="D53" s="80"/>
      <c r="E53" s="5" t="s">
        <v>6</v>
      </c>
    </row>
    <row r="55" spans="1:5" x14ac:dyDescent="0.25">
      <c r="A55" s="17" t="s">
        <v>30</v>
      </c>
    </row>
    <row r="56" spans="1:5" x14ac:dyDescent="0.25">
      <c r="A56" s="12" t="s">
        <v>28</v>
      </c>
    </row>
    <row r="57" spans="1:5" x14ac:dyDescent="0.25">
      <c r="A57" s="2" t="s">
        <v>37</v>
      </c>
      <c r="B57" s="13">
        <v>-281304.28999999998</v>
      </c>
    </row>
    <row r="58" spans="1:5" ht="15.75" x14ac:dyDescent="0.25">
      <c r="A58" s="14" t="s">
        <v>66</v>
      </c>
      <c r="B58" s="15"/>
    </row>
    <row r="59" spans="1:5" x14ac:dyDescent="0.25">
      <c r="A59" s="2" t="s">
        <v>34</v>
      </c>
      <c r="B59" s="15">
        <v>558162.19999999995</v>
      </c>
    </row>
    <row r="60" spans="1:5" ht="12.6" customHeight="1" x14ac:dyDescent="0.25">
      <c r="A60" s="21" t="s">
        <v>31</v>
      </c>
      <c r="B60" s="15">
        <f>E40</f>
        <v>789949.1259999997</v>
      </c>
    </row>
    <row r="61" spans="1:5" x14ac:dyDescent="0.25">
      <c r="A61" s="16" t="s">
        <v>29</v>
      </c>
      <c r="B61" s="13">
        <f>B57+B59-B60</f>
        <v>-513091.21599999972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53:D53"/>
    <mergeCell ref="A20:E20"/>
    <mergeCell ref="A42:E42"/>
    <mergeCell ref="A43:E43"/>
    <mergeCell ref="A44:E44"/>
    <mergeCell ref="A45:E45"/>
    <mergeCell ref="A46:E46"/>
    <mergeCell ref="A47:E47"/>
    <mergeCell ref="A48:E48"/>
    <mergeCell ref="A49:E49"/>
    <mergeCell ref="B50:D50"/>
    <mergeCell ref="A52:E5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topLeftCell="A22" zoomScaleNormal="100" zoomScaleSheetLayoutView="100" workbookViewId="0">
      <selection activeCell="A34" sqref="A34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3.8554687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92" t="s">
        <v>11</v>
      </c>
      <c r="B1" s="92"/>
      <c r="C1" s="92"/>
      <c r="D1" s="92"/>
      <c r="E1" s="92"/>
    </row>
    <row r="2" spans="1:5" ht="38.25" customHeight="1" x14ac:dyDescent="0.25">
      <c r="A2" s="93" t="s">
        <v>12</v>
      </c>
      <c r="B2" s="94"/>
      <c r="C2" s="94"/>
      <c r="D2" s="94"/>
      <c r="E2" s="94"/>
    </row>
    <row r="3" spans="1:5" x14ac:dyDescent="0.25">
      <c r="A3" s="95" t="s">
        <v>68</v>
      </c>
      <c r="B3" s="95"/>
      <c r="C3" s="95"/>
      <c r="D3" s="95"/>
      <c r="E3" s="95"/>
    </row>
    <row r="4" spans="1:5" s="1" customFormat="1" ht="15.6" customHeight="1" x14ac:dyDescent="0.25">
      <c r="A4" s="35" t="s">
        <v>13</v>
      </c>
      <c r="B4" s="36"/>
      <c r="C4" s="36"/>
      <c r="D4" s="97" t="s">
        <v>69</v>
      </c>
      <c r="E4" s="97"/>
    </row>
    <row r="5" spans="1:5" x14ac:dyDescent="0.25">
      <c r="A5" s="34"/>
      <c r="B5" s="4"/>
      <c r="C5" s="4"/>
      <c r="D5" s="4"/>
      <c r="E5" s="4"/>
    </row>
    <row r="6" spans="1:5" x14ac:dyDescent="0.25">
      <c r="A6" s="83" t="s">
        <v>0</v>
      </c>
      <c r="B6" s="83"/>
      <c r="C6" s="83"/>
      <c r="D6" s="83"/>
      <c r="E6" s="83"/>
    </row>
    <row r="7" spans="1:5" x14ac:dyDescent="0.25">
      <c r="A7" s="91" t="s">
        <v>42</v>
      </c>
      <c r="B7" s="91"/>
      <c r="C7" s="91"/>
      <c r="D7" s="91"/>
      <c r="E7" s="91"/>
    </row>
    <row r="8" spans="1:5" ht="15.75" customHeight="1" x14ac:dyDescent="0.25">
      <c r="A8" s="86" t="s">
        <v>1</v>
      </c>
      <c r="B8" s="86"/>
      <c r="C8" s="86"/>
      <c r="D8" s="86"/>
      <c r="E8" s="86"/>
    </row>
    <row r="9" spans="1:5" ht="13.9" customHeight="1" x14ac:dyDescent="0.25">
      <c r="A9" s="87" t="s">
        <v>43</v>
      </c>
      <c r="B9" s="87"/>
      <c r="C9" s="87"/>
      <c r="D9" s="87"/>
      <c r="E9" s="87"/>
    </row>
    <row r="10" spans="1:5" ht="26.25" customHeight="1" x14ac:dyDescent="0.25">
      <c r="A10" s="88" t="s">
        <v>14</v>
      </c>
      <c r="B10" s="89"/>
      <c r="C10" s="89"/>
      <c r="D10" s="89"/>
      <c r="E10" s="89"/>
    </row>
    <row r="11" spans="1:5" ht="30.75" customHeight="1" x14ac:dyDescent="0.25">
      <c r="A11" s="83" t="s">
        <v>44</v>
      </c>
      <c r="B11" s="83"/>
      <c r="C11" s="83"/>
      <c r="D11" s="83"/>
      <c r="E11" s="83"/>
    </row>
    <row r="12" spans="1:5" ht="14.25" customHeight="1" x14ac:dyDescent="0.25">
      <c r="A12" s="86" t="s">
        <v>15</v>
      </c>
      <c r="B12" s="90"/>
      <c r="C12" s="90"/>
      <c r="D12" s="90"/>
      <c r="E12" s="90"/>
    </row>
    <row r="13" spans="1:5" x14ac:dyDescent="0.25">
      <c r="A13" s="83" t="s">
        <v>22</v>
      </c>
      <c r="B13" s="83"/>
      <c r="C13" s="83"/>
      <c r="D13" s="83"/>
      <c r="E13" s="83"/>
    </row>
    <row r="14" spans="1:5" ht="21" customHeight="1" x14ac:dyDescent="0.25">
      <c r="A14" s="86" t="s">
        <v>2</v>
      </c>
      <c r="B14" s="90"/>
      <c r="C14" s="90"/>
      <c r="D14" s="90"/>
      <c r="E14" s="90"/>
    </row>
    <row r="15" spans="1:5" ht="14.25" customHeight="1" x14ac:dyDescent="0.25">
      <c r="A15" s="83" t="s">
        <v>23</v>
      </c>
      <c r="B15" s="83"/>
      <c r="C15" s="83"/>
      <c r="D15" s="83"/>
      <c r="E15" s="83"/>
    </row>
    <row r="16" spans="1:5" x14ac:dyDescent="0.25">
      <c r="A16" s="86" t="s">
        <v>16</v>
      </c>
      <c r="B16" s="90"/>
      <c r="C16" s="90"/>
      <c r="D16" s="90"/>
      <c r="E16" s="90"/>
    </row>
    <row r="17" spans="1:7" ht="32.25" customHeight="1" x14ac:dyDescent="0.25">
      <c r="A17" s="83" t="s">
        <v>17</v>
      </c>
      <c r="B17" s="83"/>
      <c r="C17" s="83"/>
      <c r="D17" s="83"/>
      <c r="E17" s="83"/>
    </row>
    <row r="18" spans="1:7" ht="64.5" customHeight="1" x14ac:dyDescent="0.25">
      <c r="A18" s="83" t="s">
        <v>45</v>
      </c>
      <c r="B18" s="83"/>
      <c r="C18" s="83"/>
      <c r="D18" s="83"/>
      <c r="E18" s="83"/>
    </row>
    <row r="19" spans="1:7" ht="36.75" customHeight="1" x14ac:dyDescent="0.25">
      <c r="A19" s="81" t="s">
        <v>32</v>
      </c>
      <c r="B19" s="81"/>
      <c r="C19" s="81"/>
      <c r="D19" s="81"/>
      <c r="E19" s="81"/>
    </row>
    <row r="20" spans="1:7" x14ac:dyDescent="0.25">
      <c r="A20" s="81"/>
      <c r="B20" s="81"/>
      <c r="C20" s="81"/>
      <c r="D20" s="81"/>
      <c r="E20" s="81"/>
      <c r="F20" s="2">
        <v>6500.2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9" customHeight="1" x14ac:dyDescent="0.25">
      <c r="A22" s="20" t="s">
        <v>38</v>
      </c>
      <c r="B22" s="8" t="s">
        <v>46</v>
      </c>
      <c r="C22" s="3" t="s">
        <v>4</v>
      </c>
      <c r="D22" s="3">
        <v>17.329999999999998</v>
      </c>
      <c r="E22" s="7">
        <f>D22*F20*G20</f>
        <v>337945.39799999993</v>
      </c>
    </row>
    <row r="23" spans="1:7" ht="45" x14ac:dyDescent="0.25">
      <c r="A23" s="6" t="s">
        <v>81</v>
      </c>
      <c r="B23" s="8" t="s">
        <v>70</v>
      </c>
      <c r="C23" s="3" t="s">
        <v>4</v>
      </c>
      <c r="D23" s="3"/>
      <c r="E23" s="7">
        <f>2943*3</f>
        <v>8829</v>
      </c>
    </row>
    <row r="24" spans="1:7" ht="30" x14ac:dyDescent="0.25">
      <c r="A24" s="6" t="s">
        <v>35</v>
      </c>
      <c r="B24" s="8" t="s">
        <v>39</v>
      </c>
      <c r="C24" s="3" t="s">
        <v>4</v>
      </c>
      <c r="D24" s="3"/>
      <c r="E24" s="7">
        <v>0</v>
      </c>
    </row>
    <row r="25" spans="1:7" x14ac:dyDescent="0.25">
      <c r="A25" s="6" t="s">
        <v>36</v>
      </c>
      <c r="B25" s="8" t="s">
        <v>24</v>
      </c>
      <c r="C25" s="3" t="s">
        <v>4</v>
      </c>
      <c r="D25" s="3">
        <v>4.78</v>
      </c>
      <c r="E25" s="7">
        <f>D25*F20*G20</f>
        <v>93212.868000000002</v>
      </c>
    </row>
    <row r="26" spans="1:7" x14ac:dyDescent="0.25">
      <c r="A26" s="6" t="s">
        <v>51</v>
      </c>
      <c r="B26" s="8" t="s">
        <v>70</v>
      </c>
      <c r="C26" s="3" t="s">
        <v>25</v>
      </c>
      <c r="D26" s="3"/>
      <c r="E26" s="7">
        <v>35877.18</v>
      </c>
    </row>
    <row r="27" spans="1:7" x14ac:dyDescent="0.25">
      <c r="A27" s="6" t="s">
        <v>52</v>
      </c>
      <c r="B27" s="8" t="s">
        <v>70</v>
      </c>
      <c r="C27" s="3" t="s">
        <v>25</v>
      </c>
      <c r="D27" s="3"/>
      <c r="E27" s="7">
        <v>27846.02</v>
      </c>
    </row>
    <row r="28" spans="1:7" x14ac:dyDescent="0.25">
      <c r="A28" s="6" t="s">
        <v>53</v>
      </c>
      <c r="B28" s="8" t="s">
        <v>70</v>
      </c>
      <c r="C28" s="3" t="s">
        <v>25</v>
      </c>
      <c r="D28" s="3"/>
      <c r="E28" s="7">
        <v>24559.16</v>
      </c>
    </row>
    <row r="29" spans="1:7" x14ac:dyDescent="0.25">
      <c r="A29" s="6" t="s">
        <v>54</v>
      </c>
      <c r="B29" s="8" t="s">
        <v>70</v>
      </c>
      <c r="C29" s="3" t="s">
        <v>25</v>
      </c>
      <c r="D29" s="3"/>
      <c r="E29" s="7">
        <v>18689.22</v>
      </c>
    </row>
    <row r="30" spans="1:7" x14ac:dyDescent="0.25">
      <c r="A30" s="24" t="s">
        <v>41</v>
      </c>
      <c r="B30" s="8" t="s">
        <v>70</v>
      </c>
      <c r="C30" s="28" t="s">
        <v>25</v>
      </c>
      <c r="D30" s="3"/>
      <c r="E30" s="7">
        <v>7692.78</v>
      </c>
    </row>
    <row r="31" spans="1:7" ht="30" x14ac:dyDescent="0.25">
      <c r="A31" s="18" t="s">
        <v>77</v>
      </c>
      <c r="B31" s="19" t="s">
        <v>74</v>
      </c>
      <c r="C31" s="3" t="s">
        <v>25</v>
      </c>
      <c r="D31" s="25"/>
      <c r="E31" s="7">
        <v>176094.61</v>
      </c>
    </row>
    <row r="32" spans="1:7" ht="30" x14ac:dyDescent="0.25">
      <c r="A32" s="18" t="s">
        <v>71</v>
      </c>
      <c r="B32" s="19" t="s">
        <v>74</v>
      </c>
      <c r="C32" s="3" t="s">
        <v>25</v>
      </c>
      <c r="D32" s="25"/>
      <c r="E32" s="7">
        <v>6871.92</v>
      </c>
    </row>
    <row r="33" spans="1:5" x14ac:dyDescent="0.25">
      <c r="A33" s="18" t="s">
        <v>72</v>
      </c>
      <c r="B33" s="19" t="s">
        <v>75</v>
      </c>
      <c r="C33" s="3" t="s">
        <v>25</v>
      </c>
      <c r="D33" s="25"/>
      <c r="E33" s="7">
        <v>68952</v>
      </c>
    </row>
    <row r="34" spans="1:5" ht="30" x14ac:dyDescent="0.25">
      <c r="A34" s="18" t="s">
        <v>78</v>
      </c>
      <c r="B34" s="19" t="s">
        <v>75</v>
      </c>
      <c r="C34" s="3" t="s">
        <v>25</v>
      </c>
      <c r="D34" s="25"/>
      <c r="E34" s="7">
        <v>26292.18</v>
      </c>
    </row>
    <row r="35" spans="1:5" x14ac:dyDescent="0.25">
      <c r="A35" s="18" t="s">
        <v>73</v>
      </c>
      <c r="B35" s="19" t="s">
        <v>75</v>
      </c>
      <c r="C35" s="3" t="s">
        <v>33</v>
      </c>
      <c r="D35" s="25">
        <v>40</v>
      </c>
      <c r="E35" s="7">
        <f t="shared" ref="E35" si="0">D35*206.95</f>
        <v>8278</v>
      </c>
    </row>
    <row r="36" spans="1:5" ht="30" x14ac:dyDescent="0.25">
      <c r="A36" s="37" t="s">
        <v>76</v>
      </c>
      <c r="B36" s="8" t="s">
        <v>70</v>
      </c>
      <c r="C36" s="3" t="s">
        <v>25</v>
      </c>
      <c r="D36" s="38"/>
      <c r="E36" s="7">
        <v>6929.07</v>
      </c>
    </row>
    <row r="37" spans="1:5" s="12" customFormat="1" x14ac:dyDescent="0.25">
      <c r="A37" s="25"/>
      <c r="B37" s="9"/>
      <c r="C37" s="10"/>
      <c r="D37" s="10"/>
      <c r="E37" s="11">
        <f>SUM(E22:E36)</f>
        <v>848069.40599999996</v>
      </c>
    </row>
    <row r="39" spans="1:5" ht="30.75" customHeight="1" x14ac:dyDescent="0.25">
      <c r="A39" s="82" t="s">
        <v>161</v>
      </c>
      <c r="B39" s="82"/>
      <c r="C39" s="82"/>
      <c r="D39" s="82"/>
      <c r="E39" s="82"/>
    </row>
    <row r="40" spans="1:5" ht="30.75" customHeight="1" x14ac:dyDescent="0.25">
      <c r="A40" s="83" t="s">
        <v>21</v>
      </c>
      <c r="B40" s="83"/>
      <c r="C40" s="83"/>
      <c r="D40" s="83"/>
      <c r="E40" s="83"/>
    </row>
    <row r="41" spans="1:5" x14ac:dyDescent="0.25">
      <c r="A41" s="83" t="s">
        <v>20</v>
      </c>
      <c r="B41" s="83"/>
      <c r="C41" s="83"/>
      <c r="D41" s="83"/>
      <c r="E41" s="83"/>
    </row>
    <row r="42" spans="1:5" ht="32.25" customHeight="1" x14ac:dyDescent="0.25">
      <c r="A42" s="83" t="s">
        <v>26</v>
      </c>
      <c r="B42" s="83"/>
      <c r="C42" s="83"/>
      <c r="D42" s="83"/>
      <c r="E42" s="83"/>
    </row>
    <row r="43" spans="1:5" x14ac:dyDescent="0.25">
      <c r="A43" s="83" t="s">
        <v>18</v>
      </c>
      <c r="B43" s="83"/>
      <c r="C43" s="83"/>
      <c r="D43" s="83"/>
      <c r="E43" s="83"/>
    </row>
    <row r="44" spans="1:5" x14ac:dyDescent="0.25">
      <c r="A44" s="84" t="s">
        <v>5</v>
      </c>
      <c r="B44" s="84"/>
      <c r="C44" s="84"/>
      <c r="D44" s="84"/>
      <c r="E44" s="84"/>
    </row>
    <row r="45" spans="1:5" x14ac:dyDescent="0.25">
      <c r="A45" s="83" t="s">
        <v>18</v>
      </c>
      <c r="B45" s="83"/>
      <c r="C45" s="83"/>
      <c r="D45" s="83"/>
      <c r="E45" s="83"/>
    </row>
    <row r="46" spans="1:5" x14ac:dyDescent="0.25">
      <c r="A46" s="85" t="s">
        <v>27</v>
      </c>
      <c r="B46" s="85"/>
      <c r="C46" s="85"/>
      <c r="D46" s="85"/>
      <c r="E46" s="85"/>
    </row>
    <row r="47" spans="1:5" x14ac:dyDescent="0.25">
      <c r="B47" s="80" t="s">
        <v>19</v>
      </c>
      <c r="C47" s="80"/>
      <c r="D47" s="80"/>
      <c r="E47" s="5" t="s">
        <v>6</v>
      </c>
    </row>
    <row r="48" spans="1:5" x14ac:dyDescent="0.25">
      <c r="A48" s="33"/>
      <c r="B48" s="33"/>
      <c r="C48" s="33"/>
      <c r="D48" s="33"/>
      <c r="E48" s="33"/>
    </row>
    <row r="49" spans="1:5" x14ac:dyDescent="0.25">
      <c r="A49" s="85" t="s">
        <v>47</v>
      </c>
      <c r="B49" s="85"/>
      <c r="C49" s="85"/>
      <c r="D49" s="85"/>
      <c r="E49" s="85"/>
    </row>
    <row r="50" spans="1:5" x14ac:dyDescent="0.25">
      <c r="B50" s="80" t="s">
        <v>19</v>
      </c>
      <c r="C50" s="80"/>
      <c r="D50" s="80"/>
      <c r="E50" s="5" t="s">
        <v>6</v>
      </c>
    </row>
    <row r="52" spans="1:5" x14ac:dyDescent="0.25">
      <c r="A52" s="17" t="s">
        <v>30</v>
      </c>
    </row>
    <row r="53" spans="1:5" x14ac:dyDescent="0.25">
      <c r="A53" s="12" t="s">
        <v>28</v>
      </c>
    </row>
    <row r="54" spans="1:5" x14ac:dyDescent="0.25">
      <c r="A54" s="2" t="s">
        <v>37</v>
      </c>
      <c r="B54" s="13">
        <f>'1кв'!B61</f>
        <v>-513091.21599999972</v>
      </c>
    </row>
    <row r="55" spans="1:5" ht="15.75" x14ac:dyDescent="0.25">
      <c r="A55" s="14" t="s">
        <v>79</v>
      </c>
      <c r="B55" s="15"/>
    </row>
    <row r="56" spans="1:5" x14ac:dyDescent="0.25">
      <c r="A56" s="2" t="s">
        <v>34</v>
      </c>
      <c r="B56" s="15">
        <f>577708.41-334.83</f>
        <v>577373.58000000007</v>
      </c>
    </row>
    <row r="57" spans="1:5" ht="12.6" customHeight="1" x14ac:dyDescent="0.25">
      <c r="A57" s="32" t="s">
        <v>31</v>
      </c>
      <c r="B57" s="15">
        <f>E37</f>
        <v>848069.40599999996</v>
      </c>
    </row>
    <row r="58" spans="1:5" x14ac:dyDescent="0.25">
      <c r="A58" s="16" t="s">
        <v>29</v>
      </c>
      <c r="B58" s="13">
        <f>B54+B56-B57</f>
        <v>-783787.04199999967</v>
      </c>
    </row>
  </sheetData>
  <mergeCells count="30">
    <mergeCell ref="B50:D50"/>
    <mergeCell ref="A20:E20"/>
    <mergeCell ref="A39:E39"/>
    <mergeCell ref="A40:E40"/>
    <mergeCell ref="A41:E41"/>
    <mergeCell ref="A42:E42"/>
    <mergeCell ref="A43:E43"/>
    <mergeCell ref="A44:E44"/>
    <mergeCell ref="A45:E45"/>
    <mergeCell ref="A46:E46"/>
    <mergeCell ref="B47:D47"/>
    <mergeCell ref="A49:E4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tabSelected="1" view="pageBreakPreview" topLeftCell="A19" zoomScaleNormal="100" zoomScaleSheetLayoutView="100" workbookViewId="0">
      <selection activeCell="D36" sqref="D36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3.8554687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92" t="s">
        <v>11</v>
      </c>
      <c r="B1" s="92"/>
      <c r="C1" s="92"/>
      <c r="D1" s="92"/>
      <c r="E1" s="92"/>
    </row>
    <row r="2" spans="1:5" ht="38.25" customHeight="1" x14ac:dyDescent="0.25">
      <c r="A2" s="93" t="s">
        <v>12</v>
      </c>
      <c r="B2" s="94"/>
      <c r="C2" s="94"/>
      <c r="D2" s="94"/>
      <c r="E2" s="94"/>
    </row>
    <row r="3" spans="1:5" x14ac:dyDescent="0.25">
      <c r="A3" s="95" t="s">
        <v>83</v>
      </c>
      <c r="B3" s="95"/>
      <c r="C3" s="95"/>
      <c r="D3" s="95"/>
      <c r="E3" s="95"/>
    </row>
    <row r="4" spans="1:5" s="1" customFormat="1" ht="15.6" customHeight="1" x14ac:dyDescent="0.25">
      <c r="A4" s="35" t="s">
        <v>13</v>
      </c>
      <c r="B4" s="36"/>
      <c r="C4" s="36"/>
      <c r="D4" s="97" t="s">
        <v>84</v>
      </c>
      <c r="E4" s="97"/>
    </row>
    <row r="5" spans="1:5" x14ac:dyDescent="0.25">
      <c r="A5" s="41"/>
      <c r="B5" s="4"/>
      <c r="C5" s="4"/>
      <c r="D5" s="4"/>
      <c r="E5" s="4"/>
    </row>
    <row r="6" spans="1:5" x14ac:dyDescent="0.25">
      <c r="A6" s="83" t="s">
        <v>0</v>
      </c>
      <c r="B6" s="83"/>
      <c r="C6" s="83"/>
      <c r="D6" s="83"/>
      <c r="E6" s="83"/>
    </row>
    <row r="7" spans="1:5" x14ac:dyDescent="0.25">
      <c r="A7" s="91" t="s">
        <v>42</v>
      </c>
      <c r="B7" s="91"/>
      <c r="C7" s="91"/>
      <c r="D7" s="91"/>
      <c r="E7" s="91"/>
    </row>
    <row r="8" spans="1:5" ht="15.75" customHeight="1" x14ac:dyDescent="0.25">
      <c r="A8" s="86" t="s">
        <v>1</v>
      </c>
      <c r="B8" s="86"/>
      <c r="C8" s="86"/>
      <c r="D8" s="86"/>
      <c r="E8" s="86"/>
    </row>
    <row r="9" spans="1:5" ht="13.9" customHeight="1" x14ac:dyDescent="0.25">
      <c r="A9" s="87" t="s">
        <v>43</v>
      </c>
      <c r="B9" s="87"/>
      <c r="C9" s="87"/>
      <c r="D9" s="87"/>
      <c r="E9" s="87"/>
    </row>
    <row r="10" spans="1:5" ht="26.25" customHeight="1" x14ac:dyDescent="0.25">
      <c r="A10" s="88" t="s">
        <v>14</v>
      </c>
      <c r="B10" s="89"/>
      <c r="C10" s="89"/>
      <c r="D10" s="89"/>
      <c r="E10" s="89"/>
    </row>
    <row r="11" spans="1:5" ht="30.75" customHeight="1" x14ac:dyDescent="0.25">
      <c r="A11" s="83" t="s">
        <v>44</v>
      </c>
      <c r="B11" s="83"/>
      <c r="C11" s="83"/>
      <c r="D11" s="83"/>
      <c r="E11" s="83"/>
    </row>
    <row r="12" spans="1:5" ht="14.25" customHeight="1" x14ac:dyDescent="0.25">
      <c r="A12" s="86" t="s">
        <v>15</v>
      </c>
      <c r="B12" s="90"/>
      <c r="C12" s="90"/>
      <c r="D12" s="90"/>
      <c r="E12" s="90"/>
    </row>
    <row r="13" spans="1:5" x14ac:dyDescent="0.25">
      <c r="A13" s="83" t="s">
        <v>22</v>
      </c>
      <c r="B13" s="83"/>
      <c r="C13" s="83"/>
      <c r="D13" s="83"/>
      <c r="E13" s="83"/>
    </row>
    <row r="14" spans="1:5" ht="21" customHeight="1" x14ac:dyDescent="0.25">
      <c r="A14" s="86" t="s">
        <v>2</v>
      </c>
      <c r="B14" s="90"/>
      <c r="C14" s="90"/>
      <c r="D14" s="90"/>
      <c r="E14" s="90"/>
    </row>
    <row r="15" spans="1:5" ht="14.25" customHeight="1" x14ac:dyDescent="0.25">
      <c r="A15" s="83" t="s">
        <v>23</v>
      </c>
      <c r="B15" s="83"/>
      <c r="C15" s="83"/>
      <c r="D15" s="83"/>
      <c r="E15" s="83"/>
    </row>
    <row r="16" spans="1:5" x14ac:dyDescent="0.25">
      <c r="A16" s="86" t="s">
        <v>16</v>
      </c>
      <c r="B16" s="90"/>
      <c r="C16" s="90"/>
      <c r="D16" s="90"/>
      <c r="E16" s="90"/>
    </row>
    <row r="17" spans="1:7" ht="32.25" customHeight="1" x14ac:dyDescent="0.25">
      <c r="A17" s="83" t="s">
        <v>17</v>
      </c>
      <c r="B17" s="83"/>
      <c r="C17" s="83"/>
      <c r="D17" s="83"/>
      <c r="E17" s="83"/>
    </row>
    <row r="18" spans="1:7" ht="64.5" customHeight="1" x14ac:dyDescent="0.25">
      <c r="A18" s="83" t="s">
        <v>45</v>
      </c>
      <c r="B18" s="83"/>
      <c r="C18" s="83"/>
      <c r="D18" s="83"/>
      <c r="E18" s="83"/>
    </row>
    <row r="19" spans="1:7" ht="36.75" customHeight="1" x14ac:dyDescent="0.25">
      <c r="A19" s="81" t="s">
        <v>32</v>
      </c>
      <c r="B19" s="81"/>
      <c r="C19" s="81"/>
      <c r="D19" s="81"/>
      <c r="E19" s="81"/>
    </row>
    <row r="20" spans="1:7" x14ac:dyDescent="0.25">
      <c r="A20" s="81"/>
      <c r="B20" s="81"/>
      <c r="C20" s="81"/>
      <c r="D20" s="81"/>
      <c r="E20" s="81"/>
      <c r="F20" s="2">
        <v>6500.2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9" customHeight="1" x14ac:dyDescent="0.25">
      <c r="A22" s="20" t="s">
        <v>38</v>
      </c>
      <c r="B22" s="8" t="s">
        <v>46</v>
      </c>
      <c r="C22" s="3" t="s">
        <v>4</v>
      </c>
      <c r="D22" s="3">
        <v>17.329999999999998</v>
      </c>
      <c r="E22" s="7">
        <f>D22*F20*G20</f>
        <v>337945.39799999993</v>
      </c>
    </row>
    <row r="23" spans="1:7" ht="45" x14ac:dyDescent="0.25">
      <c r="A23" s="6" t="s">
        <v>81</v>
      </c>
      <c r="B23" s="8" t="s">
        <v>82</v>
      </c>
      <c r="C23" s="3" t="s">
        <v>4</v>
      </c>
      <c r="D23" s="3"/>
      <c r="E23" s="7">
        <f>2943*3</f>
        <v>8829</v>
      </c>
    </row>
    <row r="24" spans="1:7" ht="30" x14ac:dyDescent="0.25">
      <c r="A24" s="6" t="s">
        <v>35</v>
      </c>
      <c r="B24" s="8" t="s">
        <v>39</v>
      </c>
      <c r="C24" s="3" t="s">
        <v>4</v>
      </c>
      <c r="D24" s="3"/>
      <c r="E24" s="7">
        <v>2658.15</v>
      </c>
    </row>
    <row r="25" spans="1:7" x14ac:dyDescent="0.25">
      <c r="A25" s="6" t="s">
        <v>36</v>
      </c>
      <c r="B25" s="8" t="s">
        <v>24</v>
      </c>
      <c r="C25" s="3" t="s">
        <v>4</v>
      </c>
      <c r="D25" s="3">
        <v>4.78</v>
      </c>
      <c r="E25" s="7">
        <f>D25*F20*G20</f>
        <v>93212.868000000002</v>
      </c>
    </row>
    <row r="26" spans="1:7" x14ac:dyDescent="0.25">
      <c r="A26" s="6" t="s">
        <v>51</v>
      </c>
      <c r="B26" s="8" t="s">
        <v>82</v>
      </c>
      <c r="C26" s="3" t="s">
        <v>25</v>
      </c>
      <c r="D26" s="3"/>
      <c r="E26" s="7">
        <v>38183.71</v>
      </c>
    </row>
    <row r="27" spans="1:7" x14ac:dyDescent="0.25">
      <c r="A27" s="6" t="s">
        <v>52</v>
      </c>
      <c r="B27" s="8" t="s">
        <v>82</v>
      </c>
      <c r="C27" s="3" t="s">
        <v>25</v>
      </c>
      <c r="D27" s="3"/>
      <c r="E27" s="7">
        <v>15765.23</v>
      </c>
    </row>
    <row r="28" spans="1:7" x14ac:dyDescent="0.25">
      <c r="A28" s="6" t="s">
        <v>53</v>
      </c>
      <c r="B28" s="8" t="s">
        <v>82</v>
      </c>
      <c r="C28" s="3" t="s">
        <v>25</v>
      </c>
      <c r="D28" s="3"/>
      <c r="E28" s="7">
        <v>26258.32</v>
      </c>
    </row>
    <row r="29" spans="1:7" x14ac:dyDescent="0.25">
      <c r="A29" s="6" t="s">
        <v>54</v>
      </c>
      <c r="B29" s="8" t="s">
        <v>82</v>
      </c>
      <c r="C29" s="3" t="s">
        <v>25</v>
      </c>
      <c r="D29" s="3"/>
      <c r="E29" s="7">
        <v>19310.61</v>
      </c>
    </row>
    <row r="30" spans="1:7" x14ac:dyDescent="0.25">
      <c r="A30" s="24" t="s">
        <v>41</v>
      </c>
      <c r="B30" s="8" t="s">
        <v>82</v>
      </c>
      <c r="C30" s="28" t="s">
        <v>25</v>
      </c>
      <c r="D30" s="3"/>
      <c r="E30" s="7">
        <f>400+57141.17</f>
        <v>57541.17</v>
      </c>
    </row>
    <row r="31" spans="1:7" x14ac:dyDescent="0.25">
      <c r="A31" s="18" t="s">
        <v>85</v>
      </c>
      <c r="B31" s="19" t="s">
        <v>90</v>
      </c>
      <c r="C31" s="28" t="s">
        <v>25</v>
      </c>
      <c r="D31" s="19"/>
      <c r="E31" s="7">
        <v>117297.03</v>
      </c>
    </row>
    <row r="32" spans="1:7" x14ac:dyDescent="0.25">
      <c r="A32" s="18" t="s">
        <v>86</v>
      </c>
      <c r="B32" s="19" t="s">
        <v>90</v>
      </c>
      <c r="C32" s="28" t="s">
        <v>25</v>
      </c>
      <c r="D32" s="19"/>
      <c r="E32" s="7">
        <v>27401.18</v>
      </c>
    </row>
    <row r="33" spans="1:5" ht="30" x14ac:dyDescent="0.25">
      <c r="A33" s="18" t="s">
        <v>93</v>
      </c>
      <c r="B33" s="19" t="s">
        <v>90</v>
      </c>
      <c r="C33" s="28" t="s">
        <v>25</v>
      </c>
      <c r="D33" s="19"/>
      <c r="E33" s="7">
        <v>62577.46</v>
      </c>
    </row>
    <row r="34" spans="1:5" x14ac:dyDescent="0.25">
      <c r="A34" s="18" t="s">
        <v>87</v>
      </c>
      <c r="B34" s="19" t="s">
        <v>90</v>
      </c>
      <c r="C34" s="28" t="s">
        <v>33</v>
      </c>
      <c r="D34" s="19">
        <v>2</v>
      </c>
      <c r="E34" s="7">
        <f>D34*218.47</f>
        <v>436.94</v>
      </c>
    </row>
    <row r="35" spans="1:5" x14ac:dyDescent="0.25">
      <c r="A35" s="18" t="s">
        <v>131</v>
      </c>
      <c r="B35" s="19" t="s">
        <v>91</v>
      </c>
      <c r="C35" s="28" t="s">
        <v>25</v>
      </c>
      <c r="D35" s="19"/>
      <c r="E35" s="7">
        <v>67785.919999999998</v>
      </c>
    </row>
    <row r="36" spans="1:5" ht="30" x14ac:dyDescent="0.25">
      <c r="A36" s="18" t="s">
        <v>163</v>
      </c>
      <c r="B36" s="19" t="s">
        <v>91</v>
      </c>
      <c r="C36" s="3" t="s">
        <v>33</v>
      </c>
      <c r="D36" s="19">
        <v>8</v>
      </c>
      <c r="E36" s="7">
        <f>D36*218.47</f>
        <v>1747.76</v>
      </c>
    </row>
    <row r="37" spans="1:5" x14ac:dyDescent="0.25">
      <c r="A37" s="43" t="s">
        <v>88</v>
      </c>
      <c r="B37" s="19" t="s">
        <v>92</v>
      </c>
      <c r="C37" s="3" t="s">
        <v>33</v>
      </c>
      <c r="D37" s="42">
        <v>16</v>
      </c>
      <c r="E37" s="7">
        <f>D37*218.47</f>
        <v>3495.52</v>
      </c>
    </row>
    <row r="38" spans="1:5" ht="30" x14ac:dyDescent="0.25">
      <c r="A38" s="6" t="s">
        <v>89</v>
      </c>
      <c r="B38" s="8" t="s">
        <v>82</v>
      </c>
      <c r="C38" s="3" t="s">
        <v>25</v>
      </c>
      <c r="D38" s="3"/>
      <c r="E38" s="7">
        <v>13600</v>
      </c>
    </row>
    <row r="39" spans="1:5" s="12" customFormat="1" x14ac:dyDescent="0.25">
      <c r="A39" s="25"/>
      <c r="B39" s="9"/>
      <c r="C39" s="10"/>
      <c r="D39" s="10"/>
      <c r="E39" s="11">
        <f>SUM(E22:E38)</f>
        <v>894046.26600000006</v>
      </c>
    </row>
    <row r="41" spans="1:5" ht="30.75" customHeight="1" x14ac:dyDescent="0.25">
      <c r="A41" s="82" t="s">
        <v>138</v>
      </c>
      <c r="B41" s="82"/>
      <c r="C41" s="82"/>
      <c r="D41" s="82"/>
      <c r="E41" s="82"/>
    </row>
    <row r="42" spans="1:5" ht="30.75" customHeight="1" x14ac:dyDescent="0.25">
      <c r="A42" s="83" t="s">
        <v>21</v>
      </c>
      <c r="B42" s="83"/>
      <c r="C42" s="83"/>
      <c r="D42" s="83"/>
      <c r="E42" s="83"/>
    </row>
    <row r="43" spans="1:5" x14ac:dyDescent="0.25">
      <c r="A43" s="83" t="s">
        <v>20</v>
      </c>
      <c r="B43" s="83"/>
      <c r="C43" s="83"/>
      <c r="D43" s="83"/>
      <c r="E43" s="83"/>
    </row>
    <row r="44" spans="1:5" ht="32.25" customHeight="1" x14ac:dyDescent="0.25">
      <c r="A44" s="83" t="s">
        <v>26</v>
      </c>
      <c r="B44" s="83"/>
      <c r="C44" s="83"/>
      <c r="D44" s="83"/>
      <c r="E44" s="83"/>
    </row>
    <row r="45" spans="1:5" x14ac:dyDescent="0.25">
      <c r="A45" s="83" t="s">
        <v>18</v>
      </c>
      <c r="B45" s="83"/>
      <c r="C45" s="83"/>
      <c r="D45" s="83"/>
      <c r="E45" s="83"/>
    </row>
    <row r="46" spans="1:5" x14ac:dyDescent="0.25">
      <c r="A46" s="84" t="s">
        <v>5</v>
      </c>
      <c r="B46" s="84"/>
      <c r="C46" s="84"/>
      <c r="D46" s="84"/>
      <c r="E46" s="84"/>
    </row>
    <row r="47" spans="1:5" x14ac:dyDescent="0.25">
      <c r="A47" s="83" t="s">
        <v>18</v>
      </c>
      <c r="B47" s="83"/>
      <c r="C47" s="83"/>
      <c r="D47" s="83"/>
      <c r="E47" s="83"/>
    </row>
    <row r="48" spans="1:5" x14ac:dyDescent="0.25">
      <c r="A48" s="85" t="s">
        <v>27</v>
      </c>
      <c r="B48" s="85"/>
      <c r="C48" s="85"/>
      <c r="D48" s="85"/>
      <c r="E48" s="85"/>
    </row>
    <row r="49" spans="1:5" x14ac:dyDescent="0.25">
      <c r="B49" s="80" t="s">
        <v>19</v>
      </c>
      <c r="C49" s="80"/>
      <c r="D49" s="80"/>
      <c r="E49" s="5" t="s">
        <v>6</v>
      </c>
    </row>
    <row r="50" spans="1:5" x14ac:dyDescent="0.25">
      <c r="A50" s="40"/>
      <c r="B50" s="40"/>
      <c r="C50" s="40"/>
      <c r="D50" s="40"/>
      <c r="E50" s="40"/>
    </row>
    <row r="51" spans="1:5" x14ac:dyDescent="0.25">
      <c r="A51" s="85" t="s">
        <v>47</v>
      </c>
      <c r="B51" s="85"/>
      <c r="C51" s="85"/>
      <c r="D51" s="85"/>
      <c r="E51" s="85"/>
    </row>
    <row r="52" spans="1:5" x14ac:dyDescent="0.25">
      <c r="B52" s="80" t="s">
        <v>19</v>
      </c>
      <c r="C52" s="80"/>
      <c r="D52" s="80"/>
      <c r="E52" s="5" t="s">
        <v>6</v>
      </c>
    </row>
    <row r="54" spans="1:5" x14ac:dyDescent="0.25">
      <c r="A54" s="17" t="s">
        <v>30</v>
      </c>
    </row>
    <row r="55" spans="1:5" x14ac:dyDescent="0.25">
      <c r="A55" s="12" t="s">
        <v>28</v>
      </c>
    </row>
    <row r="56" spans="1:5" x14ac:dyDescent="0.25">
      <c r="A56" s="2" t="s">
        <v>37</v>
      </c>
      <c r="B56" s="13">
        <f>'2кв'!B58</f>
        <v>-783787.04199999967</v>
      </c>
    </row>
    <row r="57" spans="1:5" ht="15.75" x14ac:dyDescent="0.25">
      <c r="A57" s="14" t="s">
        <v>94</v>
      </c>
      <c r="B57" s="15"/>
    </row>
    <row r="58" spans="1:5" x14ac:dyDescent="0.25">
      <c r="A58" s="2" t="s">
        <v>34</v>
      </c>
      <c r="B58" s="15">
        <f>651059.01-1298.15</f>
        <v>649760.86</v>
      </c>
    </row>
    <row r="59" spans="1:5" x14ac:dyDescent="0.25">
      <c r="A59" s="2" t="s">
        <v>134</v>
      </c>
      <c r="B59" s="15">
        <f>660*3</f>
        <v>1980</v>
      </c>
    </row>
    <row r="60" spans="1:5" x14ac:dyDescent="0.25">
      <c r="A60" s="2" t="s">
        <v>133</v>
      </c>
      <c r="B60" s="15">
        <f>150*5</f>
        <v>750</v>
      </c>
    </row>
    <row r="61" spans="1:5" x14ac:dyDescent="0.25">
      <c r="A61" s="2" t="s">
        <v>132</v>
      </c>
      <c r="B61" s="15">
        <f>300*11</f>
        <v>3300</v>
      </c>
    </row>
    <row r="62" spans="1:5" ht="35.25" customHeight="1" x14ac:dyDescent="0.25">
      <c r="A62" s="39" t="s">
        <v>31</v>
      </c>
      <c r="B62" s="15">
        <f>E39</f>
        <v>894046.26600000006</v>
      </c>
    </row>
    <row r="63" spans="1:5" x14ac:dyDescent="0.25">
      <c r="A63" s="16" t="s">
        <v>29</v>
      </c>
      <c r="B63" s="13">
        <f>B56+B58+B59+B60+B61-B62</f>
        <v>-1022042.4479999997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52:D52"/>
    <mergeCell ref="A20:E20"/>
    <mergeCell ref="A41:E41"/>
    <mergeCell ref="A42:E42"/>
    <mergeCell ref="A43:E43"/>
    <mergeCell ref="A44:E44"/>
    <mergeCell ref="A45:E45"/>
    <mergeCell ref="A46:E46"/>
    <mergeCell ref="A47:E47"/>
    <mergeCell ref="A48:E48"/>
    <mergeCell ref="B49:D49"/>
    <mergeCell ref="A51:E5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31" zoomScaleNormal="100" zoomScaleSheetLayoutView="100" workbookViewId="0">
      <selection activeCell="A34" sqref="A34"/>
    </sheetView>
  </sheetViews>
  <sheetFormatPr defaultColWidth="9.140625" defaultRowHeight="15" x14ac:dyDescent="0.25"/>
  <cols>
    <col min="1" max="1" width="34.28515625" style="2" customWidth="1"/>
    <col min="2" max="2" width="20.28515625" style="2" customWidth="1"/>
    <col min="3" max="3" width="13" style="2" customWidth="1"/>
    <col min="4" max="4" width="13.85546875" style="2" customWidth="1"/>
    <col min="5" max="5" width="14.140625" style="2" customWidth="1"/>
    <col min="6" max="7" width="9.140625" style="2"/>
    <col min="8" max="8" width="11.85546875" style="2" customWidth="1"/>
    <col min="9" max="16384" width="9.140625" style="2"/>
  </cols>
  <sheetData>
    <row r="1" spans="1:5" ht="15.75" x14ac:dyDescent="0.25">
      <c r="A1" s="92" t="s">
        <v>11</v>
      </c>
      <c r="B1" s="92"/>
      <c r="C1" s="92"/>
      <c r="D1" s="92"/>
      <c r="E1" s="92"/>
    </row>
    <row r="2" spans="1:5" ht="38.25" customHeight="1" x14ac:dyDescent="0.25">
      <c r="A2" s="93" t="s">
        <v>12</v>
      </c>
      <c r="B2" s="94"/>
      <c r="C2" s="94"/>
      <c r="D2" s="94"/>
      <c r="E2" s="94"/>
    </row>
    <row r="3" spans="1:5" x14ac:dyDescent="0.25">
      <c r="A3" s="95" t="s">
        <v>98</v>
      </c>
      <c r="B3" s="95"/>
      <c r="C3" s="95"/>
      <c r="D3" s="95"/>
      <c r="E3" s="95"/>
    </row>
    <row r="4" spans="1:5" s="1" customFormat="1" ht="15.6" customHeight="1" x14ac:dyDescent="0.25">
      <c r="A4" s="27" t="s">
        <v>13</v>
      </c>
      <c r="B4" s="4"/>
      <c r="C4" s="4"/>
      <c r="D4" s="4"/>
      <c r="E4" s="44" t="s">
        <v>99</v>
      </c>
    </row>
    <row r="5" spans="1:5" x14ac:dyDescent="0.25">
      <c r="A5" s="47"/>
      <c r="B5" s="4"/>
      <c r="C5" s="4"/>
      <c r="D5" s="4"/>
      <c r="E5" s="4"/>
    </row>
    <row r="6" spans="1:5" x14ac:dyDescent="0.25">
      <c r="A6" s="83" t="s">
        <v>0</v>
      </c>
      <c r="B6" s="83"/>
      <c r="C6" s="83"/>
      <c r="D6" s="83"/>
      <c r="E6" s="83"/>
    </row>
    <row r="7" spans="1:5" x14ac:dyDescent="0.25">
      <c r="A7" s="91" t="s">
        <v>42</v>
      </c>
      <c r="B7" s="91"/>
      <c r="C7" s="91"/>
      <c r="D7" s="91"/>
      <c r="E7" s="91"/>
    </row>
    <row r="8" spans="1:5" ht="15.75" customHeight="1" x14ac:dyDescent="0.25">
      <c r="A8" s="86" t="s">
        <v>1</v>
      </c>
      <c r="B8" s="86"/>
      <c r="C8" s="86"/>
      <c r="D8" s="86"/>
      <c r="E8" s="86"/>
    </row>
    <row r="9" spans="1:5" ht="13.9" customHeight="1" x14ac:dyDescent="0.25">
      <c r="A9" s="87" t="s">
        <v>43</v>
      </c>
      <c r="B9" s="87"/>
      <c r="C9" s="87"/>
      <c r="D9" s="87"/>
      <c r="E9" s="87"/>
    </row>
    <row r="10" spans="1:5" ht="26.25" customHeight="1" x14ac:dyDescent="0.25">
      <c r="A10" s="88" t="s">
        <v>14</v>
      </c>
      <c r="B10" s="89"/>
      <c r="C10" s="89"/>
      <c r="D10" s="89"/>
      <c r="E10" s="89"/>
    </row>
    <row r="11" spans="1:5" ht="30.75" customHeight="1" x14ac:dyDescent="0.25">
      <c r="A11" s="83" t="s">
        <v>44</v>
      </c>
      <c r="B11" s="83"/>
      <c r="C11" s="83"/>
      <c r="D11" s="83"/>
      <c r="E11" s="83"/>
    </row>
    <row r="12" spans="1:5" ht="14.25" customHeight="1" x14ac:dyDescent="0.25">
      <c r="A12" s="86" t="s">
        <v>15</v>
      </c>
      <c r="B12" s="90"/>
      <c r="C12" s="90"/>
      <c r="D12" s="90"/>
      <c r="E12" s="90"/>
    </row>
    <row r="13" spans="1:5" x14ac:dyDescent="0.25">
      <c r="A13" s="83" t="s">
        <v>22</v>
      </c>
      <c r="B13" s="83"/>
      <c r="C13" s="83"/>
      <c r="D13" s="83"/>
      <c r="E13" s="83"/>
    </row>
    <row r="14" spans="1:5" ht="21" customHeight="1" x14ac:dyDescent="0.25">
      <c r="A14" s="86" t="s">
        <v>2</v>
      </c>
      <c r="B14" s="90"/>
      <c r="C14" s="90"/>
      <c r="D14" s="90"/>
      <c r="E14" s="90"/>
    </row>
    <row r="15" spans="1:5" ht="14.25" customHeight="1" x14ac:dyDescent="0.25">
      <c r="A15" s="83" t="s">
        <v>23</v>
      </c>
      <c r="B15" s="83"/>
      <c r="C15" s="83"/>
      <c r="D15" s="83"/>
      <c r="E15" s="83"/>
    </row>
    <row r="16" spans="1:5" x14ac:dyDescent="0.25">
      <c r="A16" s="86" t="s">
        <v>16</v>
      </c>
      <c r="B16" s="90"/>
      <c r="C16" s="90"/>
      <c r="D16" s="90"/>
      <c r="E16" s="90"/>
    </row>
    <row r="17" spans="1:7" ht="32.25" customHeight="1" x14ac:dyDescent="0.25">
      <c r="A17" s="83" t="s">
        <v>17</v>
      </c>
      <c r="B17" s="83"/>
      <c r="C17" s="83"/>
      <c r="D17" s="83"/>
      <c r="E17" s="83"/>
    </row>
    <row r="18" spans="1:7" ht="64.5" customHeight="1" x14ac:dyDescent="0.25">
      <c r="A18" s="83" t="s">
        <v>45</v>
      </c>
      <c r="B18" s="83"/>
      <c r="C18" s="83"/>
      <c r="D18" s="83"/>
      <c r="E18" s="83"/>
    </row>
    <row r="19" spans="1:7" ht="36.75" customHeight="1" x14ac:dyDescent="0.25">
      <c r="A19" s="81" t="s">
        <v>32</v>
      </c>
      <c r="B19" s="81"/>
      <c r="C19" s="81"/>
      <c r="D19" s="81"/>
      <c r="E19" s="81"/>
    </row>
    <row r="20" spans="1:7" x14ac:dyDescent="0.25">
      <c r="A20" s="81"/>
      <c r="B20" s="81"/>
      <c r="C20" s="81"/>
      <c r="D20" s="81"/>
      <c r="E20" s="81"/>
      <c r="F20" s="2">
        <v>6500.2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52.9" customHeight="1" x14ac:dyDescent="0.25">
      <c r="A22" s="20" t="s">
        <v>38</v>
      </c>
      <c r="B22" s="8" t="s">
        <v>46</v>
      </c>
      <c r="C22" s="3" t="s">
        <v>4</v>
      </c>
      <c r="D22" s="3">
        <v>17.329999999999998</v>
      </c>
      <c r="E22" s="7">
        <f>D22*F20*G20</f>
        <v>337945.39799999993</v>
      </c>
    </row>
    <row r="23" spans="1:7" ht="45" x14ac:dyDescent="0.25">
      <c r="A23" s="6" t="s">
        <v>81</v>
      </c>
      <c r="B23" s="8" t="s">
        <v>100</v>
      </c>
      <c r="C23" s="3" t="s">
        <v>4</v>
      </c>
      <c r="D23" s="3"/>
      <c r="E23" s="7">
        <f>2943*3</f>
        <v>8829</v>
      </c>
    </row>
    <row r="24" spans="1:7" ht="30" x14ac:dyDescent="0.25">
      <c r="A24" s="6" t="s">
        <v>35</v>
      </c>
      <c r="B24" s="8" t="s">
        <v>39</v>
      </c>
      <c r="C24" s="3" t="s">
        <v>4</v>
      </c>
      <c r="D24" s="3"/>
      <c r="E24" s="7">
        <v>0</v>
      </c>
    </row>
    <row r="25" spans="1:7" x14ac:dyDescent="0.25">
      <c r="A25" s="6" t="s">
        <v>36</v>
      </c>
      <c r="B25" s="8" t="s">
        <v>24</v>
      </c>
      <c r="C25" s="3" t="s">
        <v>4</v>
      </c>
      <c r="D25" s="3">
        <v>4.78</v>
      </c>
      <c r="E25" s="7">
        <f>D25*F20*G20</f>
        <v>93212.868000000002</v>
      </c>
    </row>
    <row r="26" spans="1:7" x14ac:dyDescent="0.25">
      <c r="A26" s="6" t="s">
        <v>51</v>
      </c>
      <c r="B26" s="8" t="s">
        <v>100</v>
      </c>
      <c r="C26" s="3" t="s">
        <v>25</v>
      </c>
      <c r="D26" s="3"/>
      <c r="E26" s="7">
        <v>38620.68</v>
      </c>
    </row>
    <row r="27" spans="1:7" x14ac:dyDescent="0.25">
      <c r="A27" s="6" t="s">
        <v>52</v>
      </c>
      <c r="B27" s="8" t="s">
        <v>100</v>
      </c>
      <c r="C27" s="3" t="s">
        <v>25</v>
      </c>
      <c r="D27" s="3"/>
      <c r="E27" s="7">
        <v>3987.2</v>
      </c>
    </row>
    <row r="28" spans="1:7" x14ac:dyDescent="0.25">
      <c r="A28" s="6" t="s">
        <v>53</v>
      </c>
      <c r="B28" s="8" t="s">
        <v>100</v>
      </c>
      <c r="C28" s="3" t="s">
        <v>25</v>
      </c>
      <c r="D28" s="3"/>
      <c r="E28" s="7">
        <v>18923.12</v>
      </c>
    </row>
    <row r="29" spans="1:7" x14ac:dyDescent="0.25">
      <c r="A29" s="6" t="s">
        <v>54</v>
      </c>
      <c r="B29" s="8" t="s">
        <v>100</v>
      </c>
      <c r="C29" s="3" t="s">
        <v>25</v>
      </c>
      <c r="D29" s="3"/>
      <c r="E29" s="7">
        <v>19310.61</v>
      </c>
    </row>
    <row r="30" spans="1:7" x14ac:dyDescent="0.25">
      <c r="A30" s="24" t="s">
        <v>41</v>
      </c>
      <c r="B30" s="8" t="s">
        <v>100</v>
      </c>
      <c r="C30" s="28" t="s">
        <v>25</v>
      </c>
      <c r="D30" s="3"/>
      <c r="E30" s="7">
        <v>9365.84</v>
      </c>
    </row>
    <row r="31" spans="1:7" ht="31.5" x14ac:dyDescent="0.25">
      <c r="A31" s="51" t="s">
        <v>101</v>
      </c>
      <c r="B31" s="50" t="s">
        <v>102</v>
      </c>
      <c r="C31" s="28" t="s">
        <v>25</v>
      </c>
      <c r="D31" s="48"/>
      <c r="E31" s="7">
        <v>6928.9</v>
      </c>
    </row>
    <row r="32" spans="1:7" ht="31.5" x14ac:dyDescent="0.25">
      <c r="A32" s="51" t="s">
        <v>154</v>
      </c>
      <c r="B32" s="50" t="s">
        <v>102</v>
      </c>
      <c r="C32" s="28" t="s">
        <v>25</v>
      </c>
      <c r="D32" s="48"/>
      <c r="E32" s="7">
        <v>58765.32</v>
      </c>
    </row>
    <row r="33" spans="1:5" ht="15.75" x14ac:dyDescent="0.25">
      <c r="A33" s="51" t="s">
        <v>162</v>
      </c>
      <c r="B33" s="50" t="s">
        <v>102</v>
      </c>
      <c r="C33" s="28" t="s">
        <v>25</v>
      </c>
      <c r="D33" s="48">
        <v>45</v>
      </c>
      <c r="E33" s="7">
        <f>D33*218.47</f>
        <v>9831.15</v>
      </c>
    </row>
    <row r="34" spans="1:5" ht="31.5" x14ac:dyDescent="0.25">
      <c r="A34" s="52" t="s">
        <v>104</v>
      </c>
      <c r="B34" s="50" t="s">
        <v>103</v>
      </c>
      <c r="C34" s="28" t="s">
        <v>25</v>
      </c>
      <c r="D34" s="49"/>
      <c r="E34" s="7">
        <v>11185.4</v>
      </c>
    </row>
    <row r="35" spans="1:5" s="12" customFormat="1" x14ac:dyDescent="0.25">
      <c r="A35" s="25"/>
      <c r="B35" s="9"/>
      <c r="C35" s="10"/>
      <c r="D35" s="10"/>
      <c r="E35" s="11">
        <f>SUM(E22:E34)</f>
        <v>616905.48599999992</v>
      </c>
    </row>
    <row r="37" spans="1:5" ht="30.75" customHeight="1" x14ac:dyDescent="0.25">
      <c r="A37" s="82" t="s">
        <v>156</v>
      </c>
      <c r="B37" s="82"/>
      <c r="C37" s="82"/>
      <c r="D37" s="82"/>
      <c r="E37" s="82"/>
    </row>
    <row r="38" spans="1:5" ht="30.75" customHeight="1" x14ac:dyDescent="0.25">
      <c r="A38" s="83" t="s">
        <v>21</v>
      </c>
      <c r="B38" s="83"/>
      <c r="C38" s="83"/>
      <c r="D38" s="83"/>
      <c r="E38" s="83"/>
    </row>
    <row r="39" spans="1:5" x14ac:dyDescent="0.25">
      <c r="A39" s="83" t="s">
        <v>20</v>
      </c>
      <c r="B39" s="83"/>
      <c r="C39" s="83"/>
      <c r="D39" s="83"/>
      <c r="E39" s="83"/>
    </row>
    <row r="40" spans="1:5" ht="32.25" customHeight="1" x14ac:dyDescent="0.25">
      <c r="A40" s="83" t="s">
        <v>26</v>
      </c>
      <c r="B40" s="83"/>
      <c r="C40" s="83"/>
      <c r="D40" s="83"/>
      <c r="E40" s="83"/>
    </row>
    <row r="41" spans="1:5" x14ac:dyDescent="0.25">
      <c r="A41" s="83" t="s">
        <v>18</v>
      </c>
      <c r="B41" s="83"/>
      <c r="C41" s="83"/>
      <c r="D41" s="83"/>
      <c r="E41" s="83"/>
    </row>
    <row r="42" spans="1:5" x14ac:dyDescent="0.25">
      <c r="A42" s="84" t="s">
        <v>5</v>
      </c>
      <c r="B42" s="84"/>
      <c r="C42" s="84"/>
      <c r="D42" s="84"/>
      <c r="E42" s="84"/>
    </row>
    <row r="43" spans="1:5" x14ac:dyDescent="0.25">
      <c r="A43" s="83" t="s">
        <v>18</v>
      </c>
      <c r="B43" s="83"/>
      <c r="C43" s="83"/>
      <c r="D43" s="83"/>
      <c r="E43" s="83"/>
    </row>
    <row r="44" spans="1:5" x14ac:dyDescent="0.25">
      <c r="A44" s="85" t="s">
        <v>27</v>
      </c>
      <c r="B44" s="85"/>
      <c r="C44" s="85"/>
      <c r="D44" s="85"/>
      <c r="E44" s="85"/>
    </row>
    <row r="45" spans="1:5" x14ac:dyDescent="0.25">
      <c r="B45" s="80" t="s">
        <v>19</v>
      </c>
      <c r="C45" s="80"/>
      <c r="D45" s="80"/>
      <c r="E45" s="5" t="s">
        <v>6</v>
      </c>
    </row>
    <row r="46" spans="1:5" x14ac:dyDescent="0.25">
      <c r="A46" s="46"/>
      <c r="B46" s="46"/>
      <c r="C46" s="46"/>
      <c r="D46" s="46"/>
      <c r="E46" s="46"/>
    </row>
    <row r="47" spans="1:5" x14ac:dyDescent="0.25">
      <c r="A47" s="85" t="s">
        <v>47</v>
      </c>
      <c r="B47" s="85"/>
      <c r="C47" s="85"/>
      <c r="D47" s="85"/>
      <c r="E47" s="85"/>
    </row>
    <row r="48" spans="1:5" x14ac:dyDescent="0.25">
      <c r="B48" s="80" t="s">
        <v>19</v>
      </c>
      <c r="C48" s="80"/>
      <c r="D48" s="80"/>
      <c r="E48" s="5" t="s">
        <v>6</v>
      </c>
    </row>
    <row r="50" spans="1:2" x14ac:dyDescent="0.25">
      <c r="A50" s="17" t="s">
        <v>30</v>
      </c>
    </row>
    <row r="51" spans="1:2" x14ac:dyDescent="0.25">
      <c r="A51" s="12" t="s">
        <v>28</v>
      </c>
    </row>
    <row r="52" spans="1:2" x14ac:dyDescent="0.25">
      <c r="A52" s="2" t="s">
        <v>37</v>
      </c>
      <c r="B52" s="13">
        <f>'3кв'!B63</f>
        <v>-1022042.4479999997</v>
      </c>
    </row>
    <row r="53" spans="1:2" ht="15.75" x14ac:dyDescent="0.25">
      <c r="A53" s="14" t="s">
        <v>105</v>
      </c>
      <c r="B53" s="15"/>
    </row>
    <row r="54" spans="1:2" x14ac:dyDescent="0.25">
      <c r="A54" s="2" t="s">
        <v>34</v>
      </c>
      <c r="B54" s="15">
        <f>612229.7-1305.55-52.22</f>
        <v>610871.92999999993</v>
      </c>
    </row>
    <row r="55" spans="1:2" x14ac:dyDescent="0.25">
      <c r="A55" s="2" t="s">
        <v>95</v>
      </c>
      <c r="B55" s="15">
        <f>660*3</f>
        <v>1980</v>
      </c>
    </row>
    <row r="56" spans="1:2" x14ac:dyDescent="0.25">
      <c r="A56" s="2" t="s">
        <v>96</v>
      </c>
      <c r="B56" s="15">
        <f>150*3</f>
        <v>450</v>
      </c>
    </row>
    <row r="57" spans="1:2" x14ac:dyDescent="0.25">
      <c r="A57" s="2" t="s">
        <v>97</v>
      </c>
      <c r="B57" s="15">
        <f>300*3</f>
        <v>900</v>
      </c>
    </row>
    <row r="58" spans="1:2" ht="35.25" customHeight="1" x14ac:dyDescent="0.25">
      <c r="A58" s="45" t="s">
        <v>31</v>
      </c>
      <c r="B58" s="15">
        <f>E35</f>
        <v>616905.48599999992</v>
      </c>
    </row>
    <row r="59" spans="1:2" x14ac:dyDescent="0.25">
      <c r="A59" s="16" t="s">
        <v>29</v>
      </c>
      <c r="B59" s="13">
        <f>B52+B54+B55+B56+B57-B58</f>
        <v>-1024746.0039999997</v>
      </c>
    </row>
  </sheetData>
  <mergeCells count="29">
    <mergeCell ref="B48:D48"/>
    <mergeCell ref="A20:E20"/>
    <mergeCell ref="A37:E37"/>
    <mergeCell ref="A38:E38"/>
    <mergeCell ref="A39:E39"/>
    <mergeCell ref="A40:E40"/>
    <mergeCell ref="A41:E41"/>
    <mergeCell ref="A42:E42"/>
    <mergeCell ref="A43:E43"/>
    <mergeCell ref="A44:E44"/>
    <mergeCell ref="B45:D45"/>
    <mergeCell ref="A47:E4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view="pageBreakPreview" topLeftCell="A10" zoomScaleNormal="100" zoomScaleSheetLayoutView="100" workbookViewId="0">
      <selection activeCell="B34" sqref="B34"/>
    </sheetView>
  </sheetViews>
  <sheetFormatPr defaultRowHeight="15" x14ac:dyDescent="0.25"/>
  <cols>
    <col min="1" max="1" width="10.5703125" customWidth="1"/>
    <col min="2" max="2" width="67" customWidth="1"/>
    <col min="3" max="3" width="17.7109375" style="60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4" ht="15.75" x14ac:dyDescent="0.25">
      <c r="A1" s="99" t="s">
        <v>106</v>
      </c>
      <c r="B1" s="99"/>
      <c r="C1" s="99"/>
      <c r="D1" s="53"/>
    </row>
    <row r="2" spans="1:4" ht="15.75" x14ac:dyDescent="0.25">
      <c r="A2" s="100" t="s">
        <v>107</v>
      </c>
      <c r="B2" s="100"/>
      <c r="C2" s="100"/>
      <c r="D2" s="14"/>
    </row>
    <row r="3" spans="1:4" ht="15.75" x14ac:dyDescent="0.25">
      <c r="A3" s="100" t="s">
        <v>123</v>
      </c>
      <c r="B3" s="100"/>
      <c r="C3" s="100"/>
      <c r="D3" s="14"/>
    </row>
    <row r="4" spans="1:4" ht="15.75" x14ac:dyDescent="0.25">
      <c r="A4" s="99" t="s">
        <v>124</v>
      </c>
      <c r="B4" s="99"/>
      <c r="C4" s="99"/>
      <c r="D4" s="53"/>
    </row>
    <row r="5" spans="1:4" ht="15.75" x14ac:dyDescent="0.25">
      <c r="A5" s="101"/>
      <c r="B5" s="101"/>
      <c r="C5" s="101"/>
      <c r="D5" s="1"/>
    </row>
    <row r="6" spans="1:4" ht="15.75" x14ac:dyDescent="0.25">
      <c r="A6" s="14"/>
      <c r="B6" s="61" t="s">
        <v>108</v>
      </c>
      <c r="C6" s="62">
        <f>'1кв'!B57</f>
        <v>-281304.28999999998</v>
      </c>
      <c r="D6" s="54"/>
    </row>
    <row r="7" spans="1:4" ht="15.75" x14ac:dyDescent="0.25">
      <c r="A7" s="55" t="s">
        <v>109</v>
      </c>
      <c r="B7" s="61" t="s">
        <v>125</v>
      </c>
      <c r="C7" s="62"/>
      <c r="D7" s="54"/>
    </row>
    <row r="8" spans="1:4" ht="15.75" x14ac:dyDescent="0.25">
      <c r="A8" s="14"/>
      <c r="B8" s="63" t="s">
        <v>114</v>
      </c>
      <c r="C8" s="62"/>
      <c r="D8" s="54"/>
    </row>
    <row r="9" spans="1:4" ht="15.75" x14ac:dyDescent="0.25">
      <c r="A9" s="14"/>
      <c r="B9" s="63" t="s">
        <v>129</v>
      </c>
      <c r="C9" s="62"/>
      <c r="D9" s="54"/>
    </row>
    <row r="10" spans="1:4" ht="15.75" x14ac:dyDescent="0.25">
      <c r="A10" s="14"/>
      <c r="B10" s="63" t="s">
        <v>126</v>
      </c>
      <c r="C10" s="62"/>
      <c r="D10" s="54"/>
    </row>
    <row r="11" spans="1:4" ht="15.75" x14ac:dyDescent="0.25">
      <c r="A11" s="14"/>
      <c r="B11" s="63" t="s">
        <v>127</v>
      </c>
      <c r="C11" s="62"/>
      <c r="D11" s="54"/>
    </row>
    <row r="12" spans="1:4" ht="15.75" x14ac:dyDescent="0.25">
      <c r="A12" s="14"/>
      <c r="B12" s="63" t="s">
        <v>128</v>
      </c>
      <c r="C12" s="62"/>
      <c r="D12" s="54"/>
    </row>
    <row r="13" spans="1:4" ht="15.75" x14ac:dyDescent="0.25">
      <c r="A13" s="14"/>
      <c r="B13" s="63" t="s">
        <v>130</v>
      </c>
      <c r="C13" s="62"/>
      <c r="D13" s="54"/>
    </row>
    <row r="14" spans="1:4" ht="15.75" x14ac:dyDescent="0.25">
      <c r="A14" s="14"/>
      <c r="B14" s="64" t="s">
        <v>110</v>
      </c>
      <c r="C14" s="65">
        <f>'1кв'!B59+'2кв'!B56+'3кв'!B58+'4кв'!B54</f>
        <v>2396168.5700000003</v>
      </c>
      <c r="D14" s="54"/>
    </row>
    <row r="15" spans="1:4" ht="18.75" customHeight="1" x14ac:dyDescent="0.25">
      <c r="A15" s="14"/>
      <c r="B15" s="66" t="s">
        <v>135</v>
      </c>
      <c r="C15" s="67">
        <f>'3кв'!B59+'4кв'!B55</f>
        <v>3960</v>
      </c>
      <c r="D15" s="54"/>
    </row>
    <row r="16" spans="1:4" ht="15.75" customHeight="1" x14ac:dyDescent="0.25">
      <c r="A16" s="14"/>
      <c r="B16" s="66" t="s">
        <v>137</v>
      </c>
      <c r="C16" s="67">
        <f>'3кв'!B60+'4кв'!B56</f>
        <v>1200</v>
      </c>
      <c r="D16" s="54"/>
    </row>
    <row r="17" spans="1:4" ht="17.25" customHeight="1" x14ac:dyDescent="0.25">
      <c r="A17" s="14"/>
      <c r="B17" s="66" t="s">
        <v>136</v>
      </c>
      <c r="C17" s="67">
        <f>'3кв'!B61+'4кв'!B57</f>
        <v>4200</v>
      </c>
      <c r="D17" s="54"/>
    </row>
    <row r="18" spans="1:4" ht="15.75" x14ac:dyDescent="0.25">
      <c r="A18" s="36"/>
      <c r="B18" s="64" t="s">
        <v>111</v>
      </c>
      <c r="C18" s="62">
        <f>SUM(C14:C17)</f>
        <v>2405528.5700000003</v>
      </c>
      <c r="D18" s="54"/>
    </row>
    <row r="19" spans="1:4" ht="15.75" x14ac:dyDescent="0.25">
      <c r="A19" s="1"/>
      <c r="B19" s="98"/>
      <c r="C19" s="98"/>
      <c r="D19" s="56"/>
    </row>
    <row r="20" spans="1:4" ht="15.75" x14ac:dyDescent="0.25">
      <c r="A20" s="57" t="s">
        <v>112</v>
      </c>
      <c r="B20" s="66" t="s">
        <v>38</v>
      </c>
      <c r="C20" s="68">
        <f>'1кв'!E22+'2кв'!E22+'3кв'!E22+'4кв'!E22</f>
        <v>1351781.5919999997</v>
      </c>
      <c r="D20" s="56"/>
    </row>
    <row r="21" spans="1:4" ht="30" x14ac:dyDescent="0.25">
      <c r="A21" s="57"/>
      <c r="B21" s="63" t="s">
        <v>81</v>
      </c>
      <c r="C21" s="68">
        <f>'1кв'!E23+'2кв'!E23+'3кв'!E23+'4кв'!E23</f>
        <v>35316</v>
      </c>
      <c r="D21" s="56"/>
    </row>
    <row r="22" spans="1:4" ht="15.75" x14ac:dyDescent="0.25">
      <c r="A22" s="57"/>
      <c r="B22" s="63" t="s">
        <v>35</v>
      </c>
      <c r="C22" s="68">
        <f>'1кв'!E24+'2кв'!E24+'3кв'!E24+'4кв'!E24</f>
        <v>2658.15</v>
      </c>
      <c r="D22" s="56"/>
    </row>
    <row r="23" spans="1:4" ht="15.75" x14ac:dyDescent="0.25">
      <c r="A23" s="57"/>
      <c r="B23" s="63" t="s">
        <v>36</v>
      </c>
      <c r="C23" s="68">
        <f>'1кв'!E25+'2кв'!E25+'3кв'!E25+'4кв'!E25</f>
        <v>372851.47200000001</v>
      </c>
      <c r="D23" s="56"/>
    </row>
    <row r="24" spans="1:4" ht="15.75" x14ac:dyDescent="0.25">
      <c r="A24" s="57"/>
      <c r="B24" s="63" t="s">
        <v>51</v>
      </c>
      <c r="C24" s="68">
        <f>'1кв'!E26+'2кв'!E26+'3кв'!E26+'4кв'!E26</f>
        <v>148558.75</v>
      </c>
      <c r="D24" s="56"/>
    </row>
    <row r="25" spans="1:4" ht="15.75" x14ac:dyDescent="0.25">
      <c r="A25" s="57"/>
      <c r="B25" s="63" t="s">
        <v>52</v>
      </c>
      <c r="C25" s="68">
        <f>'1кв'!E27+'2кв'!E27+'3кв'!E27+'4кв'!E27</f>
        <v>50216.289999999994</v>
      </c>
      <c r="D25" s="56"/>
    </row>
    <row r="26" spans="1:4" ht="15.75" x14ac:dyDescent="0.25">
      <c r="A26" s="57"/>
      <c r="B26" s="63" t="s">
        <v>53</v>
      </c>
      <c r="C26" s="68">
        <f>'1кв'!E28+'2кв'!E28+'3кв'!E28+'4кв'!E28</f>
        <v>89827.48</v>
      </c>
      <c r="D26" s="56"/>
    </row>
    <row r="27" spans="1:4" ht="15.75" x14ac:dyDescent="0.25">
      <c r="A27" s="57"/>
      <c r="B27" s="63" t="s">
        <v>54</v>
      </c>
      <c r="C27" s="68">
        <f>'1кв'!E29+'2кв'!E29+'3кв'!E29+'4кв'!E29</f>
        <v>75999.66</v>
      </c>
      <c r="D27" s="56"/>
    </row>
    <row r="28" spans="1:4" ht="15.75" x14ac:dyDescent="0.25">
      <c r="A28" s="57"/>
      <c r="B28" s="69" t="s">
        <v>41</v>
      </c>
      <c r="C28" s="68">
        <f>'1кв'!E30+'2кв'!E30+'3кв'!E30+'4кв'!E30</f>
        <v>76221.329999999987</v>
      </c>
      <c r="D28" s="56"/>
    </row>
    <row r="29" spans="1:4" ht="15.75" x14ac:dyDescent="0.25">
      <c r="A29" s="57"/>
      <c r="B29" s="69" t="s">
        <v>155</v>
      </c>
      <c r="C29" s="67">
        <f>77*206.95+71*218.47</f>
        <v>31446.52</v>
      </c>
      <c r="D29" s="56"/>
    </row>
    <row r="30" spans="1:4" ht="15.75" x14ac:dyDescent="0.25">
      <c r="A30" s="57"/>
      <c r="B30" s="70" t="s">
        <v>113</v>
      </c>
      <c r="C30" s="67">
        <f>SUM(C32:C46)</f>
        <v>914093.04</v>
      </c>
      <c r="D30" s="56"/>
    </row>
    <row r="31" spans="1:4" ht="15.75" x14ac:dyDescent="0.25">
      <c r="A31" s="57"/>
      <c r="B31" s="63" t="s">
        <v>114</v>
      </c>
      <c r="C31" s="67"/>
      <c r="D31" s="56"/>
    </row>
    <row r="32" spans="1:4" ht="15.75" x14ac:dyDescent="0.25">
      <c r="A32" s="57"/>
      <c r="B32" s="71" t="s">
        <v>139</v>
      </c>
      <c r="C32" s="72">
        <v>25485.19</v>
      </c>
      <c r="D32" s="56"/>
    </row>
    <row r="33" spans="1:5" ht="31.5" x14ac:dyDescent="0.25">
      <c r="A33" s="57"/>
      <c r="B33" s="71" t="s">
        <v>140</v>
      </c>
      <c r="C33" s="72">
        <v>59440.37</v>
      </c>
      <c r="D33" s="56"/>
    </row>
    <row r="34" spans="1:5" ht="15.75" x14ac:dyDescent="0.25">
      <c r="A34" s="57"/>
      <c r="B34" s="71" t="s">
        <v>141</v>
      </c>
      <c r="C34" s="72">
        <v>178486.49</v>
      </c>
      <c r="D34" s="56"/>
    </row>
    <row r="35" spans="1:5" ht="15.75" x14ac:dyDescent="0.25">
      <c r="A35" s="57"/>
      <c r="B35" s="73" t="s">
        <v>142</v>
      </c>
      <c r="C35" s="72">
        <v>176094.61</v>
      </c>
      <c r="D35" s="56"/>
    </row>
    <row r="36" spans="1:5" ht="15.75" x14ac:dyDescent="0.25">
      <c r="A36" s="57"/>
      <c r="B36" s="73" t="s">
        <v>143</v>
      </c>
      <c r="C36" s="72">
        <v>6871.92</v>
      </c>
      <c r="D36" s="56"/>
    </row>
    <row r="37" spans="1:5" ht="15.75" x14ac:dyDescent="0.25">
      <c r="A37" s="57"/>
      <c r="B37" s="73" t="s">
        <v>144</v>
      </c>
      <c r="C37" s="72">
        <v>68952</v>
      </c>
      <c r="D37" s="56"/>
    </row>
    <row r="38" spans="1:5" ht="15.75" x14ac:dyDescent="0.25">
      <c r="A38" s="57"/>
      <c r="B38" s="73" t="s">
        <v>145</v>
      </c>
      <c r="C38" s="72">
        <v>26292.18</v>
      </c>
      <c r="D38" s="56"/>
    </row>
    <row r="39" spans="1:5" ht="15.75" x14ac:dyDescent="0.25">
      <c r="A39" s="57"/>
      <c r="B39" s="63" t="s">
        <v>146</v>
      </c>
      <c r="C39" s="74">
        <f>'2кв'!E36+'3кв'!E38</f>
        <v>20529.07</v>
      </c>
      <c r="D39" s="56"/>
    </row>
    <row r="40" spans="1:5" ht="15.75" x14ac:dyDescent="0.25">
      <c r="A40" s="57"/>
      <c r="B40" s="73" t="s">
        <v>147</v>
      </c>
      <c r="C40" s="72">
        <v>117297.03</v>
      </c>
      <c r="D40" s="56"/>
    </row>
    <row r="41" spans="1:5" ht="15.75" x14ac:dyDescent="0.25">
      <c r="A41" s="57"/>
      <c r="B41" s="73" t="s">
        <v>148</v>
      </c>
      <c r="C41" s="72">
        <v>27401.18</v>
      </c>
      <c r="D41" s="56"/>
    </row>
    <row r="42" spans="1:5" ht="15.75" x14ac:dyDescent="0.25">
      <c r="A42" s="57"/>
      <c r="B42" s="73" t="s">
        <v>149</v>
      </c>
      <c r="C42" s="72">
        <v>62577.46</v>
      </c>
      <c r="D42" s="56"/>
    </row>
    <row r="43" spans="1:5" ht="15.75" x14ac:dyDescent="0.25">
      <c r="A43" s="57"/>
      <c r="B43" s="73" t="s">
        <v>150</v>
      </c>
      <c r="C43" s="72">
        <f>'3кв'!E35</f>
        <v>67785.919999999998</v>
      </c>
      <c r="D43" s="56"/>
    </row>
    <row r="44" spans="1:5" ht="15.75" x14ac:dyDescent="0.25">
      <c r="A44" s="57"/>
      <c r="B44" s="75" t="s">
        <v>151</v>
      </c>
      <c r="C44" s="72">
        <v>6928.9</v>
      </c>
      <c r="D44" s="56"/>
    </row>
    <row r="45" spans="1:5" ht="15.75" x14ac:dyDescent="0.25">
      <c r="A45" s="57"/>
      <c r="B45" s="75" t="s">
        <v>153</v>
      </c>
      <c r="C45" s="72">
        <v>58765.32</v>
      </c>
      <c r="D45" s="56"/>
    </row>
    <row r="46" spans="1:5" ht="15.75" x14ac:dyDescent="0.25">
      <c r="A46" s="57"/>
      <c r="B46" s="76" t="s">
        <v>152</v>
      </c>
      <c r="C46" s="72">
        <v>11185.4</v>
      </c>
      <c r="D46" s="56"/>
    </row>
    <row r="47" spans="1:5" ht="15.75" x14ac:dyDescent="0.25">
      <c r="A47" s="1"/>
      <c r="B47" s="77" t="s">
        <v>115</v>
      </c>
      <c r="C47" s="62">
        <f>SUM(C20:C30)</f>
        <v>3148970.284</v>
      </c>
      <c r="D47" s="56"/>
      <c r="E47" s="58"/>
    </row>
    <row r="48" spans="1:5" ht="15.75" x14ac:dyDescent="0.25">
      <c r="A48" s="1"/>
      <c r="B48" s="78" t="s">
        <v>116</v>
      </c>
      <c r="C48" s="62">
        <f>C6+C18-C47</f>
        <v>-1024746.0039999997</v>
      </c>
      <c r="D48" s="56"/>
    </row>
    <row r="49" spans="1:4" ht="15.75" x14ac:dyDescent="0.25">
      <c r="A49" s="1"/>
      <c r="B49" s="55"/>
      <c r="C49" s="59"/>
      <c r="D49" s="56"/>
    </row>
    <row r="50" spans="1:4" ht="15.75" x14ac:dyDescent="0.25">
      <c r="A50" s="1"/>
      <c r="B50" s="55" t="s">
        <v>157</v>
      </c>
      <c r="C50" s="55"/>
      <c r="D50" s="56"/>
    </row>
    <row r="51" spans="1:4" ht="15.75" x14ac:dyDescent="0.25">
      <c r="A51" s="1"/>
      <c r="B51" s="55" t="s">
        <v>158</v>
      </c>
      <c r="C51" s="55">
        <v>23605.89</v>
      </c>
      <c r="D51" s="56"/>
    </row>
    <row r="52" spans="1:4" ht="15.75" x14ac:dyDescent="0.25">
      <c r="A52" s="1"/>
      <c r="B52" s="79" t="s">
        <v>159</v>
      </c>
      <c r="C52" s="79">
        <v>107911.6</v>
      </c>
      <c r="D52" s="56"/>
    </row>
    <row r="53" spans="1:4" ht="15.75" x14ac:dyDescent="0.25">
      <c r="A53" s="1"/>
      <c r="B53" s="55" t="s">
        <v>160</v>
      </c>
      <c r="C53" s="55">
        <f>C52-C51</f>
        <v>84305.71</v>
      </c>
      <c r="D53" s="56"/>
    </row>
    <row r="54" spans="1:4" ht="15.75" x14ac:dyDescent="0.25">
      <c r="A54" s="1"/>
      <c r="B54" s="55"/>
      <c r="C54" s="59"/>
      <c r="D54" s="56"/>
    </row>
    <row r="55" spans="1:4" ht="15.75" x14ac:dyDescent="0.25">
      <c r="A55" s="55" t="s">
        <v>117</v>
      </c>
      <c r="C55" s="59"/>
      <c r="D55" s="56"/>
    </row>
    <row r="56" spans="1:4" ht="15.75" x14ac:dyDescent="0.25">
      <c r="A56" s="1"/>
      <c r="B56" s="55"/>
      <c r="C56" s="59"/>
      <c r="D56" s="56"/>
    </row>
    <row r="57" spans="1:4" ht="15.75" x14ac:dyDescent="0.25">
      <c r="A57" s="1"/>
      <c r="B57" s="55"/>
      <c r="C57" s="59"/>
      <c r="D57" s="56"/>
    </row>
    <row r="58" spans="1:4" ht="15.75" x14ac:dyDescent="0.25">
      <c r="A58" s="1" t="s">
        <v>118</v>
      </c>
      <c r="B58" s="55" t="s">
        <v>119</v>
      </c>
      <c r="C58" s="59"/>
      <c r="D58" s="56"/>
    </row>
    <row r="59" spans="1:4" ht="15.75" x14ac:dyDescent="0.25">
      <c r="A59" s="1"/>
      <c r="B59" s="55" t="s">
        <v>120</v>
      </c>
      <c r="C59" s="59"/>
      <c r="D59" s="56"/>
    </row>
    <row r="60" spans="1:4" ht="15.75" x14ac:dyDescent="0.25">
      <c r="A60" s="1"/>
      <c r="B60" s="55" t="s">
        <v>121</v>
      </c>
      <c r="C60" s="59"/>
      <c r="D60" s="56"/>
    </row>
    <row r="61" spans="1:4" ht="15.75" x14ac:dyDescent="0.25">
      <c r="A61" s="1"/>
      <c r="B61" s="55"/>
      <c r="C61" s="59"/>
      <c r="D61" s="56"/>
    </row>
    <row r="62" spans="1:4" ht="15.75" x14ac:dyDescent="0.25">
      <c r="A62" s="1"/>
      <c r="B62" s="55" t="s">
        <v>122</v>
      </c>
      <c r="C62" s="59"/>
      <c r="D62" s="56"/>
    </row>
    <row r="63" spans="1:4" ht="15.75" x14ac:dyDescent="0.25">
      <c r="A63" s="1"/>
      <c r="B63" s="55"/>
      <c r="C63" s="59"/>
      <c r="D63" s="56"/>
    </row>
    <row r="64" spans="1:4" ht="15.75" x14ac:dyDescent="0.25">
      <c r="A64" s="1"/>
      <c r="B64" s="55"/>
      <c r="C64" s="59"/>
      <c r="D64" s="56"/>
    </row>
  </sheetData>
  <mergeCells count="6">
    <mergeCell ref="B19:C19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2022-03-15T14:03:37Z</dcterms:modified>
</cp:coreProperties>
</file>