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'1кв'!$A$1:$E$51</definedName>
    <definedName name="_xlnm.Print_Area" localSheetId="1">'2кв'!$A$1:$E$50</definedName>
    <definedName name="_xlnm.Print_Area" localSheetId="2">'3кв'!$A$1:$E$52</definedName>
    <definedName name="_xlnm.Print_Area" localSheetId="3">'4кв'!$A$1:$E$51</definedName>
    <definedName name="_xlnm.Print_Area" localSheetId="4">отчет!$A$1:$C$41</definedName>
  </definedNames>
  <calcPr calcId="145621"/>
</workbook>
</file>

<file path=xl/calcChain.xml><?xml version="1.0" encoding="utf-8"?>
<calcChain xmlns="http://schemas.openxmlformats.org/spreadsheetml/2006/main">
  <c r="C29" i="21" l="1"/>
  <c r="E28" i="17" l="1"/>
  <c r="C17" i="21"/>
  <c r="C16" i="21"/>
  <c r="C15" i="21"/>
  <c r="C14" i="21"/>
  <c r="C13" i="21"/>
  <c r="C21" i="21"/>
  <c r="C20" i="21"/>
  <c r="C18" i="21" s="1"/>
  <c r="B48" i="20"/>
  <c r="C9" i="21" s="1"/>
  <c r="C10" i="21"/>
  <c r="C6" i="21"/>
  <c r="C8" i="21"/>
  <c r="C11" i="21" s="1"/>
  <c r="E27" i="20"/>
  <c r="C23" i="21" l="1"/>
  <c r="C24" i="21"/>
  <c r="E24" i="20" l="1"/>
  <c r="E23" i="20"/>
  <c r="E22" i="20"/>
  <c r="B50" i="20" s="1"/>
  <c r="E28" i="19" l="1"/>
  <c r="E26" i="19"/>
  <c r="E24" i="19" l="1"/>
  <c r="B49" i="19"/>
  <c r="E23" i="19"/>
  <c r="E22" i="19"/>
  <c r="B51" i="19" s="1"/>
  <c r="E26" i="18" l="1"/>
  <c r="E24" i="18"/>
  <c r="E23" i="18" l="1"/>
  <c r="E22" i="18"/>
  <c r="B49" i="18" s="1"/>
  <c r="E27" i="17" l="1"/>
  <c r="E24" i="17" l="1"/>
  <c r="E23" i="17"/>
  <c r="E22" i="17"/>
  <c r="B50" i="17" l="1"/>
  <c r="B51" i="17" l="1"/>
  <c r="B44" i="18" s="1"/>
  <c r="B50" i="18" s="1"/>
  <c r="B46" i="19" s="1"/>
  <c r="B52" i="19" s="1"/>
  <c r="B45" i="20" s="1"/>
  <c r="B51" i="20" s="1"/>
</calcChain>
</file>

<file path=xl/sharedStrings.xml><?xml version="1.0" encoding="utf-8"?>
<sst xmlns="http://schemas.openxmlformats.org/spreadsheetml/2006/main" count="280" uniqueCount="105">
  <si>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</si>
  <si>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</si>
  <si>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</si>
  <si>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</si>
  <si>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</si>
  <si>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</si>
  <si>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</si>
  <si>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</si>
  <si>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</si>
  <si>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</si>
  <si>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</si>
  <si>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</si>
  <si>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</si>
  <si>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</si>
  <si>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</si>
  <si>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</si>
  <si>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</si>
  <si>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</si>
  <si>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</si>
  <si>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</si>
  <si>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</si>
  <si>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</si>
  <si>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</si>
  <si>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</si>
  <si>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</si>
  <si>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</si>
  <si>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</si>
  <si>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</si>
  <si>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</si>
  <si>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</si>
  <si>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</si>
  <si>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</si>
  <si>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</si>
  <si>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 Тимирязева</t>
    </r>
  </si>
  <si>
    <t>г. Россошь, пер.Тимирязева,27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</si>
  <si>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№73 от   01.04.2016 г.</t>
    </r>
  </si>
  <si>
    <t>Общая площадь квартир - 849,2</t>
  </si>
  <si>
    <t xml:space="preserve">Расходы по содержанию и тек. Ремонту 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</si>
  <si>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</si>
  <si>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Ушаковой Ольги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</si>
  <si>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ственников №8 от 21.04.2018 г.</t>
    </r>
  </si>
  <si>
    <t xml:space="preserve">определена приложением № 9 к договору </t>
  </si>
  <si>
    <t xml:space="preserve">Общехозяйственные расходы </t>
  </si>
  <si>
    <t>Стоимость материалов</t>
  </si>
  <si>
    <t>Заказчик - Собственники МКД, в лице председателя совета МКД Ушакова О.В.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</si>
  <si>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</si>
  <si>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</si>
  <si>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Оплачено по дог.администр. кв.5</t>
  </si>
  <si>
    <t>ч/час</t>
  </si>
  <si>
    <t>за 1 квартал 2021 года</t>
  </si>
  <si>
    <t>"31" 03  2021 г.</t>
  </si>
  <si>
    <t>Ремонт ЩЭ (смета)</t>
  </si>
  <si>
    <t>Установка проушины на электрощите</t>
  </si>
  <si>
    <t>февраль</t>
  </si>
  <si>
    <t xml:space="preserve">           2. Всего за период с "01" 01 2021 г. по "31" 03 2021 г. выполнено работ (оказано услуг) на общую сумму семьдесят шесть тысяч четыреста восемьдесят шесть рублей 94 копейки</t>
  </si>
  <si>
    <t>Предъявлено населению 39663,43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</si>
  <si>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</si>
  <si>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</si>
  <si>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</si>
  <si>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</si>
  <si>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Предъявлено населению 39659,4</t>
  </si>
  <si>
    <t>Оплачено за установку ОПУ ТЭ</t>
  </si>
  <si>
    <t xml:space="preserve">           2. Всего за период с "01" 04 2021 г. по "30" 06 2021 г. выполнено работ (оказано услуг) на общую сумму тридцать три тысячи четыреста пятьдесят шесть рублей 49 копеек</t>
  </si>
  <si>
    <t>Предъявлено населению 42534</t>
  </si>
  <si>
    <t>Обработка подъездов хлорсодержащими растворами опрыскивание 1 раз в неделю</t>
  </si>
  <si>
    <t>3 квартал</t>
  </si>
  <si>
    <t>за 3 квартал 2021 года</t>
  </si>
  <si>
    <t>"30" 09 2021 г.</t>
  </si>
  <si>
    <t>установка кодового замка</t>
  </si>
  <si>
    <t>июль</t>
  </si>
  <si>
    <t>сентябрь</t>
  </si>
  <si>
    <t xml:space="preserve">           2. Всего за период с "01" 07 2021 г. по "30" 09 2021 г. выполнено работ (оказано услуг) на общую сумму двести пятнадцать тысяч семьсот двадцать три рубля 82 копейки</t>
  </si>
  <si>
    <t>Монтаж общедомового прибора учета тепловой энергии (смета)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</si>
  <si>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</si>
  <si>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</si>
  <si>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</si>
  <si>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</si>
  <si>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</si>
  <si>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</si>
  <si>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</si>
  <si>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</si>
  <si>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</si>
  <si>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</si>
  <si>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</si>
  <si>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</si>
  <si>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</si>
  <si>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</si>
  <si>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</si>
  <si>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</si>
  <si>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</si>
  <si>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</si>
  <si>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за 4 квартал 2021 года</t>
  </si>
  <si>
    <t>"31" 12 2021 г.</t>
  </si>
  <si>
    <t>4 квартал</t>
  </si>
  <si>
    <t>Предъявлено населению 45211,71</t>
  </si>
  <si>
    <t>Начислено всего 169 742,22</t>
  </si>
  <si>
    <t>* Ремонт ЩЭ (смета)</t>
  </si>
  <si>
    <t>* Монтаж общедомового прибора учета тепловой энергии (смета)</t>
  </si>
  <si>
    <t>Непредвиденные расходы 5 ч/ч</t>
  </si>
  <si>
    <t>Работы по договору, всего</t>
  </si>
  <si>
    <t>по ж.д. пер. Тимирязева, д.27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</si>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</sst>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7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39" fontId="7" fillId="0" borderId="0" xfId="1" applyNumberFormat="1" applyFont="1"/>
    <xf numFmtId="39" fontId="4" fillId="0" borderId="0" xfId="1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0" fontId="3" fillId="0" borderId="0" xfId="0" applyFont="1" applyBorder="1"/>
    <xf numFmtId="43" fontId="3" fillId="0" borderId="0" xfId="1" applyFont="1" applyAlignment="1">
      <alignment horizontal="left"/>
    </xf>
    <xf numFmtId="43" fontId="3" fillId="0" borderId="0" xfId="1" applyFont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10" fillId="0" borderId="3" xfId="0" applyNumberFormat="1" applyFont="1" applyBorder="1" applyAlignment="1">
      <alignment wrapText="1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1" zoomScaleNormal="100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1.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49</v>
      </c>
      <c r="B3" s="75"/>
      <c r="C3" s="75"/>
      <c r="D3" s="75"/>
      <c r="E3" s="75"/>
    </row>
    <row r="4" spans="1:5" s="1" customFormat="1" ht="15.75" x14ac:dyDescent="0.25">
      <c r="A4" s="19" t="s">
        <v>13</v>
      </c>
      <c r="B4" s="4"/>
      <c r="C4" s="4"/>
      <c r="D4" s="77" t="s">
        <v>50</v>
      </c>
      <c r="E4" s="77"/>
    </row>
    <row r="5" spans="1:5" x14ac:dyDescent="0.25">
      <c r="A5" s="26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6" t="s">
        <v>34</v>
      </c>
      <c r="B7" s="76"/>
      <c r="C7" s="76"/>
      <c r="D7" s="76"/>
      <c r="E7" s="7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4" t="s">
        <v>39</v>
      </c>
      <c r="B9" s="64"/>
      <c r="C9" s="64"/>
      <c r="D9" s="64"/>
      <c r="E9" s="6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64" t="s">
        <v>40</v>
      </c>
      <c r="B11" s="64"/>
      <c r="C11" s="64"/>
      <c r="D11" s="64"/>
      <c r="E11" s="64"/>
    </row>
    <row r="12" spans="1:5" x14ac:dyDescent="0.25">
      <c r="A12" s="68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8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ht="10.5" customHeight="1" x14ac:dyDescent="0.25">
      <c r="A16" s="68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35</v>
      </c>
      <c r="B18" s="64"/>
      <c r="C18" s="64"/>
      <c r="D18" s="64"/>
      <c r="E18" s="64"/>
    </row>
    <row r="19" spans="1:8" ht="33.75" customHeight="1" x14ac:dyDescent="0.25">
      <c r="A19" s="70" t="s">
        <v>33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45</v>
      </c>
      <c r="B22" s="8" t="s">
        <v>41</v>
      </c>
      <c r="C22" s="3" t="s">
        <v>4</v>
      </c>
      <c r="D22" s="3">
        <v>8.74</v>
      </c>
      <c r="E22" s="7">
        <f>D22*F20*G20</f>
        <v>22266.024000000001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8738.268</v>
      </c>
      <c r="H23" s="15"/>
    </row>
    <row r="24" spans="1:8" ht="75" x14ac:dyDescent="0.25">
      <c r="A24" s="6" t="s">
        <v>46</v>
      </c>
      <c r="B24" s="8" t="s">
        <v>26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1" t="s">
        <v>43</v>
      </c>
      <c r="B25" s="8" t="s">
        <v>26</v>
      </c>
      <c r="C25" s="22" t="s">
        <v>27</v>
      </c>
      <c r="D25" s="22"/>
      <c r="E25" s="7">
        <v>99</v>
      </c>
      <c r="H25" s="15"/>
    </row>
    <row r="26" spans="1:8" x14ac:dyDescent="0.25">
      <c r="A26" s="23" t="s">
        <v>51</v>
      </c>
      <c r="B26" s="24" t="s">
        <v>53</v>
      </c>
      <c r="C26" s="22" t="s">
        <v>27</v>
      </c>
      <c r="D26" s="32"/>
      <c r="E26" s="7">
        <v>41705.35</v>
      </c>
      <c r="H26" s="15"/>
    </row>
    <row r="27" spans="1:8" ht="30" x14ac:dyDescent="0.25">
      <c r="A27" s="23" t="s">
        <v>52</v>
      </c>
      <c r="B27" s="31" t="s">
        <v>53</v>
      </c>
      <c r="C27" s="22" t="s">
        <v>48</v>
      </c>
      <c r="D27" s="32">
        <v>1</v>
      </c>
      <c r="E27" s="7">
        <f>D27*206.95</f>
        <v>206.95</v>
      </c>
      <c r="H27" s="15"/>
    </row>
    <row r="28" spans="1:8" s="13" customFormat="1" ht="14.25" x14ac:dyDescent="0.2">
      <c r="A28" s="9" t="s">
        <v>25</v>
      </c>
      <c r="B28" s="10"/>
      <c r="C28" s="11"/>
      <c r="D28" s="11"/>
      <c r="E28" s="12">
        <f>SUM(E22:E26)</f>
        <v>76486.94200000001</v>
      </c>
    </row>
    <row r="30" spans="1:8" ht="30" customHeight="1" x14ac:dyDescent="0.25">
      <c r="A30" s="71" t="s">
        <v>54</v>
      </c>
      <c r="B30" s="71"/>
      <c r="C30" s="71"/>
      <c r="D30" s="71"/>
      <c r="E30" s="71"/>
    </row>
    <row r="31" spans="1:8" ht="30" customHeight="1" x14ac:dyDescent="0.25">
      <c r="A31" s="64" t="s">
        <v>21</v>
      </c>
      <c r="B31" s="64"/>
      <c r="C31" s="64"/>
      <c r="D31" s="64"/>
      <c r="E31" s="64"/>
    </row>
    <row r="32" spans="1:8" x14ac:dyDescent="0.25">
      <c r="A32" s="64" t="s">
        <v>20</v>
      </c>
      <c r="B32" s="64"/>
      <c r="C32" s="64"/>
      <c r="D32" s="64"/>
      <c r="E32" s="64"/>
    </row>
    <row r="33" spans="1:5" ht="29.25" customHeight="1" x14ac:dyDescent="0.25">
      <c r="A33" s="64" t="s">
        <v>28</v>
      </c>
      <c r="B33" s="64"/>
      <c r="C33" s="64"/>
      <c r="D33" s="64"/>
      <c r="E33" s="64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67" t="s">
        <v>5</v>
      </c>
      <c r="B35" s="67"/>
      <c r="C35" s="67"/>
      <c r="D35" s="67"/>
      <c r="E35" s="67"/>
    </row>
    <row r="36" spans="1:5" x14ac:dyDescent="0.25">
      <c r="A36" s="64" t="s">
        <v>18</v>
      </c>
      <c r="B36" s="64"/>
      <c r="C36" s="64"/>
      <c r="D36" s="64"/>
      <c r="E36" s="64"/>
    </row>
    <row r="37" spans="1:5" x14ac:dyDescent="0.25">
      <c r="A37" s="65" t="s">
        <v>29</v>
      </c>
      <c r="B37" s="65"/>
      <c r="C37" s="65"/>
      <c r="D37" s="65"/>
      <c r="E37" s="65"/>
    </row>
    <row r="38" spans="1:5" x14ac:dyDescent="0.25">
      <c r="B38" s="66" t="s">
        <v>19</v>
      </c>
      <c r="C38" s="66"/>
      <c r="D38" s="66"/>
      <c r="E38" s="5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65" t="s">
        <v>44</v>
      </c>
      <c r="B40" s="65"/>
      <c r="C40" s="65"/>
      <c r="D40" s="65"/>
      <c r="E40" s="65"/>
    </row>
    <row r="41" spans="1:5" x14ac:dyDescent="0.25">
      <c r="B41" s="66" t="s">
        <v>19</v>
      </c>
      <c r="C41" s="66"/>
      <c r="D41" s="66"/>
      <c r="E41" s="5" t="s">
        <v>6</v>
      </c>
    </row>
    <row r="44" spans="1:5" x14ac:dyDescent="0.25">
      <c r="A44" s="16" t="s">
        <v>36</v>
      </c>
    </row>
    <row r="45" spans="1:5" x14ac:dyDescent="0.25">
      <c r="A45" s="13" t="s">
        <v>30</v>
      </c>
    </row>
    <row r="46" spans="1:5" x14ac:dyDescent="0.25">
      <c r="A46" s="13" t="s">
        <v>38</v>
      </c>
      <c r="B46" s="17">
        <v>40664.699999999997</v>
      </c>
    </row>
    <row r="47" spans="1:5" ht="30" x14ac:dyDescent="0.25">
      <c r="A47" s="27" t="s">
        <v>55</v>
      </c>
      <c r="B47" s="18"/>
    </row>
    <row r="48" spans="1:5" x14ac:dyDescent="0.25">
      <c r="A48" s="2" t="s">
        <v>32</v>
      </c>
      <c r="B48" s="18">
        <v>38811.300000000003</v>
      </c>
    </row>
    <row r="49" spans="1:2" x14ac:dyDescent="0.25">
      <c r="A49" s="2" t="s">
        <v>47</v>
      </c>
      <c r="B49" s="18">
        <v>3062.4</v>
      </c>
    </row>
    <row r="50" spans="1:2" ht="30" x14ac:dyDescent="0.25">
      <c r="A50" s="27" t="s">
        <v>37</v>
      </c>
      <c r="B50" s="18">
        <f>E28</f>
        <v>76486.94200000001</v>
      </c>
    </row>
    <row r="51" spans="1:2" x14ac:dyDescent="0.25">
      <c r="A51" s="14" t="s">
        <v>31</v>
      </c>
      <c r="B51" s="17">
        <f>B46+B48+B49-B50</f>
        <v>6051.4579999999842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Normal="100" zoomScaleSheetLayoutView="100" workbookViewId="0">
      <selection activeCell="B57" sqref="B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1.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56</v>
      </c>
      <c r="B3" s="75"/>
      <c r="C3" s="75"/>
      <c r="D3" s="75"/>
      <c r="E3" s="75"/>
    </row>
    <row r="4" spans="1:5" s="1" customFormat="1" ht="15.75" x14ac:dyDescent="0.25">
      <c r="A4" s="36" t="s">
        <v>13</v>
      </c>
      <c r="B4" s="37"/>
      <c r="C4" s="37"/>
      <c r="D4" s="80" t="s">
        <v>57</v>
      </c>
      <c r="E4" s="80"/>
    </row>
    <row r="5" spans="1:5" x14ac:dyDescent="0.25">
      <c r="A5" s="29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6" t="s">
        <v>34</v>
      </c>
      <c r="B7" s="76"/>
      <c r="C7" s="76"/>
      <c r="D7" s="76"/>
      <c r="E7" s="7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4" t="s">
        <v>39</v>
      </c>
      <c r="B9" s="64"/>
      <c r="C9" s="64"/>
      <c r="D9" s="64"/>
      <c r="E9" s="6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64" t="s">
        <v>40</v>
      </c>
      <c r="B11" s="64"/>
      <c r="C11" s="64"/>
      <c r="D11" s="64"/>
      <c r="E11" s="64"/>
    </row>
    <row r="12" spans="1:5" x14ac:dyDescent="0.25">
      <c r="A12" s="68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8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ht="10.5" customHeight="1" x14ac:dyDescent="0.25">
      <c r="A16" s="68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35</v>
      </c>
      <c r="B18" s="64"/>
      <c r="C18" s="64"/>
      <c r="D18" s="64"/>
      <c r="E18" s="64"/>
    </row>
    <row r="19" spans="1:8" ht="33.75" customHeight="1" x14ac:dyDescent="0.25">
      <c r="A19" s="70" t="s">
        <v>33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45</v>
      </c>
      <c r="B22" s="8" t="s">
        <v>41</v>
      </c>
      <c r="C22" s="3" t="s">
        <v>4</v>
      </c>
      <c r="D22" s="3">
        <v>8.74</v>
      </c>
      <c r="E22" s="7">
        <f>D22*F20*G20</f>
        <v>22266.024000000001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8738.268</v>
      </c>
      <c r="H23" s="15"/>
    </row>
    <row r="24" spans="1:8" ht="60" x14ac:dyDescent="0.25">
      <c r="A24" s="6" t="s">
        <v>58</v>
      </c>
      <c r="B24" s="8" t="s">
        <v>59</v>
      </c>
      <c r="C24" s="3" t="s">
        <v>4</v>
      </c>
      <c r="D24" s="3"/>
      <c r="E24" s="7">
        <f>1226.1*2</f>
        <v>2452.1999999999998</v>
      </c>
      <c r="H24" s="15"/>
    </row>
    <row r="25" spans="1:8" x14ac:dyDescent="0.25">
      <c r="A25" s="21" t="s">
        <v>43</v>
      </c>
      <c r="B25" s="8" t="s">
        <v>59</v>
      </c>
      <c r="C25" s="22" t="s">
        <v>27</v>
      </c>
      <c r="D25" s="22"/>
      <c r="E25" s="7">
        <v>0</v>
      </c>
      <c r="H25" s="15"/>
    </row>
    <row r="26" spans="1:8" s="13" customFormat="1" ht="14.25" x14ac:dyDescent="0.2">
      <c r="A26" s="9" t="s">
        <v>25</v>
      </c>
      <c r="B26" s="10"/>
      <c r="C26" s="11"/>
      <c r="D26" s="11"/>
      <c r="E26" s="12">
        <f>SUM(E22:E25)</f>
        <v>33456.491999999998</v>
      </c>
    </row>
    <row r="28" spans="1:8" ht="30" customHeight="1" x14ac:dyDescent="0.25">
      <c r="A28" s="71" t="s">
        <v>62</v>
      </c>
      <c r="B28" s="71"/>
      <c r="C28" s="71"/>
      <c r="D28" s="71"/>
      <c r="E28" s="71"/>
    </row>
    <row r="29" spans="1:8" ht="30" customHeight="1" x14ac:dyDescent="0.25">
      <c r="A29" s="64" t="s">
        <v>21</v>
      </c>
      <c r="B29" s="64"/>
      <c r="C29" s="64"/>
      <c r="D29" s="64"/>
      <c r="E29" s="64"/>
    </row>
    <row r="30" spans="1:8" x14ac:dyDescent="0.25">
      <c r="A30" s="64" t="s">
        <v>20</v>
      </c>
      <c r="B30" s="64"/>
      <c r="C30" s="64"/>
      <c r="D30" s="64"/>
      <c r="E30" s="64"/>
    </row>
    <row r="31" spans="1:8" ht="29.25" customHeight="1" x14ac:dyDescent="0.25">
      <c r="A31" s="64" t="s">
        <v>28</v>
      </c>
      <c r="B31" s="64"/>
      <c r="C31" s="64"/>
      <c r="D31" s="64"/>
      <c r="E31" s="64"/>
    </row>
    <row r="32" spans="1:8" x14ac:dyDescent="0.25">
      <c r="A32" s="64" t="s">
        <v>18</v>
      </c>
      <c r="B32" s="64"/>
      <c r="C32" s="64"/>
      <c r="D32" s="64"/>
      <c r="E32" s="64"/>
    </row>
    <row r="33" spans="1:5" x14ac:dyDescent="0.25">
      <c r="A33" s="67" t="s">
        <v>5</v>
      </c>
      <c r="B33" s="67"/>
      <c r="C33" s="67"/>
      <c r="D33" s="67"/>
      <c r="E33" s="67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65" t="s">
        <v>29</v>
      </c>
      <c r="B35" s="65"/>
      <c r="C35" s="65"/>
      <c r="D35" s="65"/>
      <c r="E35" s="65"/>
    </row>
    <row r="36" spans="1:5" x14ac:dyDescent="0.25">
      <c r="B36" s="66" t="s">
        <v>19</v>
      </c>
      <c r="C36" s="66"/>
      <c r="D36" s="66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65" t="s">
        <v>44</v>
      </c>
      <c r="B38" s="65"/>
      <c r="C38" s="65"/>
      <c r="D38" s="65"/>
      <c r="E38" s="65"/>
    </row>
    <row r="39" spans="1:5" x14ac:dyDescent="0.25">
      <c r="B39" s="66" t="s">
        <v>19</v>
      </c>
      <c r="C39" s="66"/>
      <c r="D39" s="66"/>
      <c r="E39" s="5" t="s">
        <v>6</v>
      </c>
    </row>
    <row r="42" spans="1:5" x14ac:dyDescent="0.25">
      <c r="A42" s="16" t="s">
        <v>36</v>
      </c>
    </row>
    <row r="43" spans="1:5" x14ac:dyDescent="0.25">
      <c r="A43" s="13" t="s">
        <v>30</v>
      </c>
    </row>
    <row r="44" spans="1:5" x14ac:dyDescent="0.25">
      <c r="A44" s="13" t="s">
        <v>38</v>
      </c>
      <c r="B44" s="17">
        <f>'1кв'!B51</f>
        <v>6051.4579999999842</v>
      </c>
    </row>
    <row r="45" spans="1:5" x14ac:dyDescent="0.25">
      <c r="A45" s="30" t="s">
        <v>60</v>
      </c>
      <c r="B45" s="18"/>
    </row>
    <row r="46" spans="1:5" x14ac:dyDescent="0.25">
      <c r="A46" s="2" t="s">
        <v>32</v>
      </c>
      <c r="B46" s="18">
        <v>41532.239999999998</v>
      </c>
    </row>
    <row r="47" spans="1:5" x14ac:dyDescent="0.25">
      <c r="A47" s="2" t="s">
        <v>61</v>
      </c>
      <c r="B47" s="18">
        <v>14001.36</v>
      </c>
    </row>
    <row r="48" spans="1:5" x14ac:dyDescent="0.25">
      <c r="A48" s="2" t="s">
        <v>47</v>
      </c>
      <c r="B48" s="18">
        <v>3062.4</v>
      </c>
    </row>
    <row r="49" spans="1:2" ht="30" x14ac:dyDescent="0.25">
      <c r="A49" s="30" t="s">
        <v>37</v>
      </c>
      <c r="B49" s="18">
        <f>E26</f>
        <v>33456.491999999998</v>
      </c>
    </row>
    <row r="50" spans="1:2" x14ac:dyDescent="0.25">
      <c r="A50" s="14" t="s">
        <v>31</v>
      </c>
      <c r="B50" s="17">
        <f>B44+B46+B47+B48-B49</f>
        <v>31190.965999999986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0" zoomScaleNormal="100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1.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66</v>
      </c>
      <c r="B3" s="75"/>
      <c r="C3" s="75"/>
      <c r="D3" s="75"/>
      <c r="E3" s="75"/>
    </row>
    <row r="4" spans="1:5" s="1" customFormat="1" ht="15.75" x14ac:dyDescent="0.25">
      <c r="A4" s="36" t="s">
        <v>13</v>
      </c>
      <c r="B4" s="37"/>
      <c r="C4" s="37"/>
      <c r="D4" s="80" t="s">
        <v>67</v>
      </c>
      <c r="E4" s="80"/>
    </row>
    <row r="5" spans="1:5" x14ac:dyDescent="0.25">
      <c r="A5" s="34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6" t="s">
        <v>34</v>
      </c>
      <c r="B7" s="76"/>
      <c r="C7" s="76"/>
      <c r="D7" s="76"/>
      <c r="E7" s="7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4" t="s">
        <v>39</v>
      </c>
      <c r="B9" s="64"/>
      <c r="C9" s="64"/>
      <c r="D9" s="64"/>
      <c r="E9" s="6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64" t="s">
        <v>40</v>
      </c>
      <c r="B11" s="64"/>
      <c r="C11" s="64"/>
      <c r="D11" s="64"/>
      <c r="E11" s="64"/>
    </row>
    <row r="12" spans="1:5" x14ac:dyDescent="0.25">
      <c r="A12" s="68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8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ht="10.5" customHeight="1" x14ac:dyDescent="0.25">
      <c r="A16" s="68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35</v>
      </c>
      <c r="B18" s="64"/>
      <c r="C18" s="64"/>
      <c r="D18" s="64"/>
      <c r="E18" s="64"/>
    </row>
    <row r="19" spans="1:8" ht="33.75" customHeight="1" x14ac:dyDescent="0.25">
      <c r="A19" s="70" t="s">
        <v>33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45</v>
      </c>
      <c r="B22" s="8" t="s">
        <v>41</v>
      </c>
      <c r="C22" s="3" t="s">
        <v>4</v>
      </c>
      <c r="D22" s="3">
        <v>9.26</v>
      </c>
      <c r="E22" s="7">
        <f>D22*F20*G20</f>
        <v>23590.776000000002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9171.36</v>
      </c>
      <c r="H23" s="15"/>
    </row>
    <row r="24" spans="1:8" ht="45" x14ac:dyDescent="0.25">
      <c r="A24" s="6" t="s">
        <v>64</v>
      </c>
      <c r="B24" s="8" t="s">
        <v>65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1" t="s">
        <v>43</v>
      </c>
      <c r="B25" s="8" t="s">
        <v>65</v>
      </c>
      <c r="C25" s="22" t="s">
        <v>27</v>
      </c>
      <c r="D25" s="22"/>
      <c r="E25" s="7">
        <v>409.5</v>
      </c>
      <c r="H25" s="15"/>
    </row>
    <row r="26" spans="1:8" x14ac:dyDescent="0.25">
      <c r="A26" s="23" t="s">
        <v>68</v>
      </c>
      <c r="B26" s="24" t="s">
        <v>69</v>
      </c>
      <c r="C26" s="22" t="s">
        <v>48</v>
      </c>
      <c r="D26" s="22">
        <v>4</v>
      </c>
      <c r="E26" s="7">
        <f>D26*218.47</f>
        <v>873.88</v>
      </c>
      <c r="H26" s="15"/>
    </row>
    <row r="27" spans="1:8" ht="30" x14ac:dyDescent="0.25">
      <c r="A27" s="23" t="s">
        <v>72</v>
      </c>
      <c r="B27" s="24" t="s">
        <v>70</v>
      </c>
      <c r="C27" s="22" t="s">
        <v>27</v>
      </c>
      <c r="D27" s="22"/>
      <c r="E27" s="7">
        <v>178000</v>
      </c>
      <c r="H27" s="15"/>
    </row>
    <row r="28" spans="1:8" s="13" customFormat="1" ht="14.25" x14ac:dyDescent="0.2">
      <c r="A28" s="9" t="s">
        <v>25</v>
      </c>
      <c r="B28" s="10"/>
      <c r="C28" s="11"/>
      <c r="D28" s="11"/>
      <c r="E28" s="12">
        <f>SUM(E22:E27)</f>
        <v>215723.81599999999</v>
      </c>
    </row>
    <row r="30" spans="1:8" ht="30" customHeight="1" x14ac:dyDescent="0.25">
      <c r="A30" s="71" t="s">
        <v>71</v>
      </c>
      <c r="B30" s="71"/>
      <c r="C30" s="71"/>
      <c r="D30" s="71"/>
      <c r="E30" s="71"/>
    </row>
    <row r="31" spans="1:8" ht="30" customHeight="1" x14ac:dyDescent="0.25">
      <c r="A31" s="64" t="s">
        <v>21</v>
      </c>
      <c r="B31" s="64"/>
      <c r="C31" s="64"/>
      <c r="D31" s="64"/>
      <c r="E31" s="64"/>
    </row>
    <row r="32" spans="1:8" x14ac:dyDescent="0.25">
      <c r="A32" s="64" t="s">
        <v>20</v>
      </c>
      <c r="B32" s="64"/>
      <c r="C32" s="64"/>
      <c r="D32" s="64"/>
      <c r="E32" s="64"/>
    </row>
    <row r="33" spans="1:5" ht="29.25" customHeight="1" x14ac:dyDescent="0.25">
      <c r="A33" s="64" t="s">
        <v>28</v>
      </c>
      <c r="B33" s="64"/>
      <c r="C33" s="64"/>
      <c r="D33" s="64"/>
      <c r="E33" s="64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67" t="s">
        <v>5</v>
      </c>
      <c r="B35" s="67"/>
      <c r="C35" s="67"/>
      <c r="D35" s="67"/>
      <c r="E35" s="67"/>
    </row>
    <row r="36" spans="1:5" x14ac:dyDescent="0.25">
      <c r="A36" s="64" t="s">
        <v>18</v>
      </c>
      <c r="B36" s="64"/>
      <c r="C36" s="64"/>
      <c r="D36" s="64"/>
      <c r="E36" s="64"/>
    </row>
    <row r="37" spans="1:5" x14ac:dyDescent="0.25">
      <c r="A37" s="65" t="s">
        <v>29</v>
      </c>
      <c r="B37" s="65"/>
      <c r="C37" s="65"/>
      <c r="D37" s="65"/>
      <c r="E37" s="65"/>
    </row>
    <row r="38" spans="1:5" x14ac:dyDescent="0.25">
      <c r="B38" s="66" t="s">
        <v>19</v>
      </c>
      <c r="C38" s="66"/>
      <c r="D38" s="66"/>
      <c r="E38" s="5" t="s">
        <v>6</v>
      </c>
    </row>
    <row r="39" spans="1:5" x14ac:dyDescent="0.25">
      <c r="A39" s="33"/>
      <c r="B39" s="33"/>
      <c r="C39" s="33"/>
      <c r="D39" s="33"/>
      <c r="E39" s="33"/>
    </row>
    <row r="40" spans="1:5" x14ac:dyDescent="0.25">
      <c r="A40" s="65" t="s">
        <v>44</v>
      </c>
      <c r="B40" s="65"/>
      <c r="C40" s="65"/>
      <c r="D40" s="65"/>
      <c r="E40" s="65"/>
    </row>
    <row r="41" spans="1:5" x14ac:dyDescent="0.25">
      <c r="B41" s="66" t="s">
        <v>19</v>
      </c>
      <c r="C41" s="66"/>
      <c r="D41" s="66"/>
      <c r="E41" s="5" t="s">
        <v>6</v>
      </c>
    </row>
    <row r="44" spans="1:5" x14ac:dyDescent="0.25">
      <c r="A44" s="16" t="s">
        <v>36</v>
      </c>
    </row>
    <row r="45" spans="1:5" x14ac:dyDescent="0.25">
      <c r="A45" s="13" t="s">
        <v>30</v>
      </c>
    </row>
    <row r="46" spans="1:5" x14ac:dyDescent="0.25">
      <c r="A46" s="13" t="s">
        <v>38</v>
      </c>
      <c r="B46" s="17">
        <f>'2кв'!B50</f>
        <v>31190.965999999986</v>
      </c>
    </row>
    <row r="47" spans="1:5" x14ac:dyDescent="0.25">
      <c r="A47" s="35" t="s">
        <v>63</v>
      </c>
      <c r="B47" s="18"/>
    </row>
    <row r="48" spans="1:5" x14ac:dyDescent="0.25">
      <c r="A48" s="2" t="s">
        <v>32</v>
      </c>
      <c r="B48" s="18">
        <v>42394.11</v>
      </c>
    </row>
    <row r="49" spans="1:2" x14ac:dyDescent="0.25">
      <c r="A49" s="2" t="s">
        <v>61</v>
      </c>
      <c r="B49" s="18">
        <f>10008+41700</f>
        <v>51708</v>
      </c>
    </row>
    <row r="50" spans="1:2" x14ac:dyDescent="0.25">
      <c r="A50" s="2" t="s">
        <v>47</v>
      </c>
      <c r="B50" s="18">
        <v>3828</v>
      </c>
    </row>
    <row r="51" spans="1:2" ht="30" x14ac:dyDescent="0.25">
      <c r="A51" s="35" t="s">
        <v>37</v>
      </c>
      <c r="B51" s="18">
        <f>E28</f>
        <v>215723.81599999999</v>
      </c>
    </row>
    <row r="52" spans="1:2" x14ac:dyDescent="0.25">
      <c r="A52" s="14" t="s">
        <v>31</v>
      </c>
      <c r="B52" s="17">
        <f>B46+B48+B49+B50-B51</f>
        <v>-86602.74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Normal="100" zoomScaleSheetLayoutView="100" workbookViewId="0">
      <selection activeCell="B52" sqref="B52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72" t="s">
        <v>11</v>
      </c>
      <c r="B1" s="72"/>
      <c r="C1" s="72"/>
      <c r="D1" s="72"/>
      <c r="E1" s="72"/>
    </row>
    <row r="2" spans="1:5" ht="31.5" customHeight="1" x14ac:dyDescent="0.25">
      <c r="A2" s="73" t="s">
        <v>12</v>
      </c>
      <c r="B2" s="74"/>
      <c r="C2" s="74"/>
      <c r="D2" s="74"/>
      <c r="E2" s="74"/>
    </row>
    <row r="3" spans="1:5" x14ac:dyDescent="0.25">
      <c r="A3" s="75" t="s">
        <v>91</v>
      </c>
      <c r="B3" s="75"/>
      <c r="C3" s="75"/>
      <c r="D3" s="75"/>
      <c r="E3" s="75"/>
    </row>
    <row r="4" spans="1:5" s="1" customFormat="1" ht="15.75" x14ac:dyDescent="0.25">
      <c r="A4" s="36" t="s">
        <v>13</v>
      </c>
      <c r="B4" s="37"/>
      <c r="C4" s="37"/>
      <c r="D4" s="80" t="s">
        <v>92</v>
      </c>
      <c r="E4" s="80"/>
    </row>
    <row r="5" spans="1:5" x14ac:dyDescent="0.25">
      <c r="A5" s="39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6" t="s">
        <v>34</v>
      </c>
      <c r="B7" s="76"/>
      <c r="C7" s="76"/>
      <c r="D7" s="76"/>
      <c r="E7" s="7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4" t="s">
        <v>39</v>
      </c>
      <c r="B9" s="64"/>
      <c r="C9" s="64"/>
      <c r="D9" s="64"/>
      <c r="E9" s="64"/>
    </row>
    <row r="10" spans="1:5" ht="27" customHeight="1" x14ac:dyDescent="0.25">
      <c r="A10" s="78" t="s">
        <v>14</v>
      </c>
      <c r="B10" s="79"/>
      <c r="C10" s="79"/>
      <c r="D10" s="79"/>
      <c r="E10" s="79"/>
    </row>
    <row r="11" spans="1:5" ht="31.5" customHeight="1" x14ac:dyDescent="0.25">
      <c r="A11" s="64" t="s">
        <v>40</v>
      </c>
      <c r="B11" s="64"/>
      <c r="C11" s="64"/>
      <c r="D11" s="64"/>
      <c r="E11" s="64"/>
    </row>
    <row r="12" spans="1:5" x14ac:dyDescent="0.25">
      <c r="A12" s="68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8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ht="10.5" customHeight="1" x14ac:dyDescent="0.25">
      <c r="A16" s="68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35</v>
      </c>
      <c r="B18" s="64"/>
      <c r="C18" s="64"/>
      <c r="D18" s="64"/>
      <c r="E18" s="64"/>
    </row>
    <row r="19" spans="1:8" ht="33.75" customHeight="1" x14ac:dyDescent="0.25">
      <c r="A19" s="70" t="s">
        <v>33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849.2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45</v>
      </c>
      <c r="B22" s="8" t="s">
        <v>41</v>
      </c>
      <c r="C22" s="3" t="s">
        <v>4</v>
      </c>
      <c r="D22" s="3">
        <v>9.26</v>
      </c>
      <c r="E22" s="7">
        <f>D22*F20*G20</f>
        <v>23590.776000000002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3.6</v>
      </c>
      <c r="E23" s="7">
        <f>D23*F20*G20</f>
        <v>9171.36</v>
      </c>
      <c r="H23" s="15"/>
    </row>
    <row r="24" spans="1:8" ht="45" x14ac:dyDescent="0.25">
      <c r="A24" s="6" t="s">
        <v>64</v>
      </c>
      <c r="B24" s="8" t="s">
        <v>93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1" t="s">
        <v>43</v>
      </c>
      <c r="B25" s="8" t="s">
        <v>93</v>
      </c>
      <c r="C25" s="22" t="s">
        <v>27</v>
      </c>
      <c r="D25" s="22"/>
      <c r="E25" s="7">
        <v>1374.87</v>
      </c>
      <c r="H25" s="15"/>
    </row>
    <row r="26" spans="1:8" x14ac:dyDescent="0.25">
      <c r="A26" s="23"/>
      <c r="B26" s="24"/>
      <c r="C26" s="22"/>
      <c r="D26" s="22"/>
      <c r="E26" s="7"/>
      <c r="H26" s="15"/>
    </row>
    <row r="27" spans="1:8" s="13" customFormat="1" ht="14.25" x14ac:dyDescent="0.2">
      <c r="A27" s="9" t="s">
        <v>25</v>
      </c>
      <c r="B27" s="10"/>
      <c r="C27" s="11"/>
      <c r="D27" s="11"/>
      <c r="E27" s="12">
        <f>SUM(E22:E26)</f>
        <v>37815.306000000004</v>
      </c>
    </row>
    <row r="29" spans="1:8" ht="30" customHeight="1" x14ac:dyDescent="0.25">
      <c r="A29" s="71" t="s">
        <v>71</v>
      </c>
      <c r="B29" s="71"/>
      <c r="C29" s="71"/>
      <c r="D29" s="71"/>
      <c r="E29" s="71"/>
    </row>
    <row r="30" spans="1:8" ht="30" customHeight="1" x14ac:dyDescent="0.25">
      <c r="A30" s="64" t="s">
        <v>21</v>
      </c>
      <c r="B30" s="64"/>
      <c r="C30" s="64"/>
      <c r="D30" s="64"/>
      <c r="E30" s="64"/>
    </row>
    <row r="31" spans="1:8" x14ac:dyDescent="0.25">
      <c r="A31" s="64" t="s">
        <v>20</v>
      </c>
      <c r="B31" s="64"/>
      <c r="C31" s="64"/>
      <c r="D31" s="64"/>
      <c r="E31" s="64"/>
    </row>
    <row r="32" spans="1:8" ht="29.25" customHeight="1" x14ac:dyDescent="0.25">
      <c r="A32" s="64" t="s">
        <v>28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7" t="s">
        <v>5</v>
      </c>
      <c r="B34" s="67"/>
      <c r="C34" s="67"/>
      <c r="D34" s="67"/>
      <c r="E34" s="67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65" t="s">
        <v>29</v>
      </c>
      <c r="B36" s="65"/>
      <c r="C36" s="65"/>
      <c r="D36" s="65"/>
      <c r="E36" s="65"/>
    </row>
    <row r="37" spans="1:5" x14ac:dyDescent="0.25">
      <c r="B37" s="66" t="s">
        <v>19</v>
      </c>
      <c r="C37" s="66"/>
      <c r="D37" s="66"/>
      <c r="E37" s="5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65" t="s">
        <v>44</v>
      </c>
      <c r="B39" s="65"/>
      <c r="C39" s="65"/>
      <c r="D39" s="65"/>
      <c r="E39" s="65"/>
    </row>
    <row r="40" spans="1:5" x14ac:dyDescent="0.25">
      <c r="B40" s="66" t="s">
        <v>19</v>
      </c>
      <c r="C40" s="66"/>
      <c r="D40" s="66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f>'3кв'!B52</f>
        <v>-86602.74</v>
      </c>
    </row>
    <row r="46" spans="1:5" x14ac:dyDescent="0.25">
      <c r="A46" s="40" t="s">
        <v>94</v>
      </c>
      <c r="B46" s="18"/>
    </row>
    <row r="47" spans="1:5" x14ac:dyDescent="0.25">
      <c r="A47" s="2" t="s">
        <v>32</v>
      </c>
      <c r="B47" s="18">
        <v>46178.54</v>
      </c>
    </row>
    <row r="48" spans="1:5" x14ac:dyDescent="0.25">
      <c r="A48" s="2" t="s">
        <v>61</v>
      </c>
      <c r="B48" s="18">
        <f>42211.71+651.21</f>
        <v>42862.92</v>
      </c>
    </row>
    <row r="49" spans="1:2" x14ac:dyDescent="0.25">
      <c r="A49" s="2" t="s">
        <v>47</v>
      </c>
      <c r="B49" s="18">
        <v>6002.28</v>
      </c>
    </row>
    <row r="50" spans="1:2" ht="30" x14ac:dyDescent="0.25">
      <c r="A50" s="40" t="s">
        <v>37</v>
      </c>
      <c r="B50" s="18">
        <f>E27</f>
        <v>37815.306000000004</v>
      </c>
    </row>
    <row r="51" spans="1:2" x14ac:dyDescent="0.25">
      <c r="A51" s="14" t="s">
        <v>31</v>
      </c>
      <c r="B51" s="17">
        <f>B45+B47+B48+B49-B50</f>
        <v>-29374.306000000011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topLeftCell="A19" zoomScaleNormal="100" zoomScaleSheetLayoutView="100" workbookViewId="0">
      <selection activeCell="B37" sqref="B37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0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3" t="s">
        <v>73</v>
      </c>
      <c r="B1" s="83"/>
      <c r="C1" s="83"/>
      <c r="D1" s="41"/>
    </row>
    <row r="2" spans="1:5" x14ac:dyDescent="0.25">
      <c r="A2" s="84" t="s">
        <v>74</v>
      </c>
      <c r="B2" s="84"/>
      <c r="C2" s="84"/>
      <c r="D2" s="42"/>
    </row>
    <row r="3" spans="1:5" x14ac:dyDescent="0.25">
      <c r="A3" s="84" t="s">
        <v>75</v>
      </c>
      <c r="B3" s="84"/>
      <c r="C3" s="84"/>
      <c r="D3" s="42"/>
    </row>
    <row r="4" spans="1:5" x14ac:dyDescent="0.25">
      <c r="A4" s="83" t="s">
        <v>100</v>
      </c>
      <c r="B4" s="83"/>
      <c r="C4" s="83"/>
      <c r="D4" s="41"/>
    </row>
    <row r="5" spans="1:5" x14ac:dyDescent="0.25">
      <c r="A5" s="85"/>
      <c r="B5" s="85"/>
      <c r="C5" s="85"/>
    </row>
    <row r="6" spans="1:5" x14ac:dyDescent="0.25">
      <c r="A6" s="42"/>
      <c r="B6" s="51" t="s">
        <v>76</v>
      </c>
      <c r="C6" s="52">
        <f>'1кв'!B46</f>
        <v>40664.699999999997</v>
      </c>
      <c r="D6" s="43"/>
    </row>
    <row r="7" spans="1:5" x14ac:dyDescent="0.25">
      <c r="A7" s="42"/>
      <c r="B7" s="51" t="s">
        <v>95</v>
      </c>
      <c r="C7" s="52"/>
      <c r="D7" s="43"/>
    </row>
    <row r="8" spans="1:5" x14ac:dyDescent="0.25">
      <c r="A8" s="44" t="s">
        <v>77</v>
      </c>
      <c r="B8" s="53" t="s">
        <v>78</v>
      </c>
      <c r="C8" s="54">
        <f>'1кв'!B48+'2кв'!B46+'3кв'!B48+'4кв'!B47</f>
        <v>168916.19</v>
      </c>
      <c r="D8" s="45"/>
    </row>
    <row r="9" spans="1:5" x14ac:dyDescent="0.25">
      <c r="A9" s="44"/>
      <c r="B9" s="53" t="s">
        <v>61</v>
      </c>
      <c r="C9" s="54">
        <f>'2кв'!B47+'3кв'!B49+'4кв'!B48</f>
        <v>108572.28</v>
      </c>
      <c r="D9" s="45"/>
      <c r="E9" s="47"/>
    </row>
    <row r="10" spans="1:5" x14ac:dyDescent="0.25">
      <c r="A10" s="44"/>
      <c r="B10" s="53" t="s">
        <v>47</v>
      </c>
      <c r="C10" s="54">
        <f>'1кв'!B49+'2кв'!B48+'3кв'!B50+'4кв'!B49</f>
        <v>15955.079999999998</v>
      </c>
      <c r="D10" s="45"/>
    </row>
    <row r="11" spans="1:5" x14ac:dyDescent="0.25">
      <c r="A11" s="37"/>
      <c r="B11" s="53" t="s">
        <v>79</v>
      </c>
      <c r="C11" s="52">
        <f>SUM(C8:C10)</f>
        <v>293443.55</v>
      </c>
      <c r="D11" s="43"/>
    </row>
    <row r="12" spans="1:5" x14ac:dyDescent="0.25">
      <c r="B12" s="81"/>
      <c r="C12" s="82"/>
      <c r="D12" s="46"/>
      <c r="E12" s="47"/>
    </row>
    <row r="13" spans="1:5" x14ac:dyDescent="0.25">
      <c r="A13" s="48" t="s">
        <v>80</v>
      </c>
      <c r="B13" s="55" t="s">
        <v>45</v>
      </c>
      <c r="C13" s="56">
        <f>'1кв'!E22+'2кв'!E22+'3кв'!E22+'4кв'!E22</f>
        <v>91713.600000000006</v>
      </c>
      <c r="D13" s="46"/>
    </row>
    <row r="14" spans="1:5" x14ac:dyDescent="0.25">
      <c r="B14" s="57" t="s">
        <v>42</v>
      </c>
      <c r="C14" s="56">
        <f>'1кв'!E23+'2кв'!E23+'3кв'!E23+'4кв'!E23</f>
        <v>35819.256000000001</v>
      </c>
      <c r="D14" s="46"/>
      <c r="E14" s="47"/>
    </row>
    <row r="15" spans="1:5" ht="31.5" x14ac:dyDescent="0.25">
      <c r="B15" s="57" t="s">
        <v>81</v>
      </c>
      <c r="C15" s="56">
        <f>'1кв'!E24+'2кв'!E24+'3кв'!E24+'4кв'!E24</f>
        <v>13487.099999999999</v>
      </c>
      <c r="D15" s="46"/>
    </row>
    <row r="16" spans="1:5" x14ac:dyDescent="0.25">
      <c r="A16" s="48"/>
      <c r="B16" s="58" t="s">
        <v>43</v>
      </c>
      <c r="C16" s="56">
        <f>'1кв'!E25+'2кв'!E25+'3кв'!E25+'4кв'!E25</f>
        <v>1883.37</v>
      </c>
      <c r="D16" s="46"/>
      <c r="E16" s="47"/>
    </row>
    <row r="17" spans="1:6" x14ac:dyDescent="0.25">
      <c r="A17" s="48"/>
      <c r="B17" s="59" t="s">
        <v>98</v>
      </c>
      <c r="C17" s="56">
        <f>'3кв'!E26</f>
        <v>873.88</v>
      </c>
      <c r="D17" s="46"/>
    </row>
    <row r="18" spans="1:6" x14ac:dyDescent="0.25">
      <c r="A18" s="48"/>
      <c r="B18" s="59" t="s">
        <v>99</v>
      </c>
      <c r="C18" s="56">
        <f>SUM(C20:C21)</f>
        <v>219705.35</v>
      </c>
      <c r="D18" s="46"/>
    </row>
    <row r="19" spans="1:6" x14ac:dyDescent="0.25">
      <c r="A19" s="48"/>
      <c r="B19" s="59" t="s">
        <v>82</v>
      </c>
      <c r="C19" s="56"/>
      <c r="D19" s="46"/>
    </row>
    <row r="20" spans="1:6" x14ac:dyDescent="0.25">
      <c r="A20" s="48"/>
      <c r="B20" s="60" t="s">
        <v>96</v>
      </c>
      <c r="C20" s="56">
        <f>'1кв'!E26</f>
        <v>41705.35</v>
      </c>
      <c r="D20" s="46"/>
    </row>
    <row r="21" spans="1:6" ht="30" x14ac:dyDescent="0.25">
      <c r="A21" s="48"/>
      <c r="B21" s="60" t="s">
        <v>97</v>
      </c>
      <c r="C21" s="56">
        <f>'3кв'!E27</f>
        <v>178000</v>
      </c>
      <c r="D21" s="46"/>
    </row>
    <row r="22" spans="1:6" x14ac:dyDescent="0.25">
      <c r="B22" s="61"/>
      <c r="C22" s="56"/>
      <c r="D22" s="46"/>
    </row>
    <row r="23" spans="1:6" x14ac:dyDescent="0.25">
      <c r="B23" s="62" t="s">
        <v>83</v>
      </c>
      <c r="C23" s="52">
        <f>SUM(C13:C18)</f>
        <v>363482.55599999998</v>
      </c>
      <c r="D23" s="46"/>
      <c r="E23" s="47"/>
      <c r="F23" s="47"/>
    </row>
    <row r="24" spans="1:6" x14ac:dyDescent="0.25">
      <c r="B24" s="63" t="s">
        <v>84</v>
      </c>
      <c r="C24" s="52">
        <f>(C6+C11)-C23</f>
        <v>-29374.305999999982</v>
      </c>
      <c r="D24" s="46"/>
      <c r="E24" s="47"/>
      <c r="F24" s="47"/>
    </row>
    <row r="25" spans="1:6" x14ac:dyDescent="0.25">
      <c r="B25" s="44"/>
      <c r="C25" s="49"/>
      <c r="D25" s="46"/>
    </row>
    <row r="26" spans="1:6" x14ac:dyDescent="0.25">
      <c r="B26" s="44" t="s">
        <v>101</v>
      </c>
      <c r="C26" s="44"/>
      <c r="D26" s="46"/>
    </row>
    <row r="27" spans="1:6" x14ac:dyDescent="0.25">
      <c r="B27" s="44" t="s">
        <v>102</v>
      </c>
      <c r="C27" s="44">
        <v>848.1</v>
      </c>
      <c r="D27" s="46"/>
    </row>
    <row r="28" spans="1:6" x14ac:dyDescent="0.25">
      <c r="B28" s="86" t="s">
        <v>103</v>
      </c>
      <c r="C28" s="86">
        <v>505.08</v>
      </c>
      <c r="D28" s="46"/>
    </row>
    <row r="29" spans="1:6" x14ac:dyDescent="0.25">
      <c r="B29" s="44" t="s">
        <v>104</v>
      </c>
      <c r="C29" s="44">
        <f>C28-C27</f>
        <v>-343.02000000000004</v>
      </c>
      <c r="D29" s="46"/>
    </row>
    <row r="30" spans="1:6" x14ac:dyDescent="0.25">
      <c r="B30" s="44"/>
      <c r="C30" s="49"/>
      <c r="D30" s="46"/>
    </row>
    <row r="31" spans="1:6" x14ac:dyDescent="0.25">
      <c r="A31" s="44" t="s">
        <v>85</v>
      </c>
      <c r="C31" s="49"/>
      <c r="D31" s="46"/>
    </row>
    <row r="32" spans="1:6" x14ac:dyDescent="0.25">
      <c r="B32" s="44"/>
      <c r="C32" s="49"/>
      <c r="D32" s="46"/>
    </row>
    <row r="33" spans="1:4" x14ac:dyDescent="0.25">
      <c r="B33" s="44"/>
      <c r="C33" s="49"/>
      <c r="D33" s="46"/>
    </row>
    <row r="34" spans="1:4" x14ac:dyDescent="0.25">
      <c r="A34" s="1" t="s">
        <v>86</v>
      </c>
      <c r="B34" s="44" t="s">
        <v>87</v>
      </c>
      <c r="C34" s="49"/>
      <c r="D34" s="46"/>
    </row>
    <row r="35" spans="1:4" x14ac:dyDescent="0.25">
      <c r="B35" s="44" t="s">
        <v>88</v>
      </c>
      <c r="C35" s="49"/>
      <c r="D35" s="46"/>
    </row>
    <row r="36" spans="1:4" x14ac:dyDescent="0.25">
      <c r="B36" s="44" t="s">
        <v>89</v>
      </c>
      <c r="C36" s="49"/>
      <c r="D36" s="46"/>
    </row>
    <row r="37" spans="1:4" x14ac:dyDescent="0.25">
      <c r="B37" s="44"/>
      <c r="C37" s="49"/>
      <c r="D37" s="46"/>
    </row>
    <row r="38" spans="1:4" x14ac:dyDescent="0.25">
      <c r="B38" s="44"/>
      <c r="C38" s="49"/>
      <c r="D38" s="46"/>
    </row>
    <row r="39" spans="1:4" x14ac:dyDescent="0.25">
      <c r="B39" s="44" t="s">
        <v>90</v>
      </c>
      <c r="C39" s="49"/>
      <c r="D39" s="46"/>
    </row>
    <row r="40" spans="1:4" x14ac:dyDescent="0.25">
      <c r="B40" s="44"/>
      <c r="C40" s="49"/>
      <c r="D40" s="46"/>
    </row>
    <row r="41" spans="1:4" x14ac:dyDescent="0.25">
      <c r="B41" s="44"/>
      <c r="C41" s="49"/>
      <c r="D41" s="46"/>
    </row>
    <row r="42" spans="1:4" x14ac:dyDescent="0.25">
      <c r="B42" s="44"/>
      <c r="C42" s="49"/>
      <c r="D42" s="46"/>
    </row>
    <row r="43" spans="1:4" x14ac:dyDescent="0.25">
      <c r="B43" s="44"/>
      <c r="C43" s="49"/>
      <c r="D43" s="46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2022-03-11T07:07:54Z</dcterms:modified>
</cp:coreProperties>
</file>