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'1кв'!$A$1:$E$53</definedName>
    <definedName name="_xlnm.Print_Area" localSheetId="1">'2кв'!$A$1:$E$49</definedName>
    <definedName name="_xlnm.Print_Area" localSheetId="2">'3кв'!$A$1:$E$52</definedName>
    <definedName name="_xlnm.Print_Area" localSheetId="3">'4кв'!$A$1:$E$55</definedName>
    <definedName name="_xlnm.Print_Area" localSheetId="4">отчет!$A$1:$C$39</definedName>
  </definedNames>
  <calcPr calcId="145621"/>
</workbook>
</file>

<file path=xl/calcChain.xml><?xml version="1.0" encoding="utf-8"?>
<calcChain xmlns="http://schemas.openxmlformats.org/spreadsheetml/2006/main">
  <c r="C31" i="20" l="1"/>
  <c r="C25" i="20"/>
  <c r="C20" i="20"/>
  <c r="B55" i="19" l="1"/>
  <c r="C19" i="20"/>
  <c r="C16" i="20"/>
  <c r="C15" i="20"/>
  <c r="D25" i="20"/>
  <c r="C6" i="20"/>
  <c r="C14" i="20"/>
  <c r="C17" i="20"/>
  <c r="C18" i="20"/>
  <c r="C24" i="20"/>
  <c r="C23" i="20"/>
  <c r="C22" i="20"/>
  <c r="C10" i="20"/>
  <c r="C9" i="20"/>
  <c r="B51" i="19"/>
  <c r="C8" i="20"/>
  <c r="C12" i="20" s="1"/>
  <c r="B53" i="19"/>
  <c r="B52" i="19"/>
  <c r="B49" i="19"/>
  <c r="E32" i="19"/>
  <c r="E29" i="19"/>
  <c r="E30" i="19"/>
  <c r="E28" i="19"/>
  <c r="E24" i="19"/>
  <c r="E23" i="19"/>
  <c r="E22" i="19"/>
  <c r="C26" i="20" l="1"/>
  <c r="D26" i="20" s="1"/>
  <c r="B54" i="19"/>
  <c r="B47" i="18"/>
  <c r="E30" i="18"/>
  <c r="E29" i="18"/>
  <c r="E23" i="18"/>
  <c r="B50" i="18"/>
  <c r="E24" i="18"/>
  <c r="E22" i="18"/>
  <c r="B51" i="18" s="1"/>
  <c r="E25" i="20" l="1"/>
  <c r="B52" i="18"/>
  <c r="B44" i="17"/>
  <c r="E23" i="17"/>
  <c r="B47" i="17"/>
  <c r="E24" i="17"/>
  <c r="E22" i="17"/>
  <c r="E27" i="17" s="1"/>
  <c r="B48" i="17" s="1"/>
  <c r="B49" i="17" l="1"/>
  <c r="E26" i="16"/>
  <c r="E28" i="16"/>
  <c r="E29" i="16"/>
  <c r="E30" i="16"/>
  <c r="E27" i="16"/>
  <c r="B51" i="16" l="1"/>
  <c r="E24" i="16"/>
  <c r="E23" i="16"/>
  <c r="E22" i="16"/>
  <c r="E31" i="16" l="1"/>
  <c r="B52" i="16" s="1"/>
  <c r="B53" i="16" l="1"/>
</calcChain>
</file>

<file path=xl/sharedStrings.xml><?xml version="1.0" encoding="utf-8"?>
<sst xmlns="http://schemas.openxmlformats.org/spreadsheetml/2006/main" count="313" uniqueCount="121">
  <si>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</si>
  <si>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</si>
  <si>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</si>
  <si>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</si>
  <si>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</si>
  <si>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</si>
  <si>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</si>
  <si>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</si>
  <si>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</si>
  <si>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</si>
  <si>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</si>
  <si>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</si>
  <si>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</si>
  <si>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</si>
  <si>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</si>
  <si>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</si>
  <si>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</si>
  <si>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</si>
  <si>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</si>
  <si>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</si>
  <si>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</si>
  <si>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</si>
  <si>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</si>
  <si>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</si>
  <si>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</si>
  <si>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51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</si>
  <si>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</si>
  <si>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Итого расходов:</t>
  </si>
  <si>
    <t>Стоимость материалов</t>
  </si>
  <si>
    <t>руб.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</si>
  <si>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</si>
  <si>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</si>
  <si>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Татаренко Ольги Сергеевны</t>
    </r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</si>
  <si>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</si>
  <si>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</si>
  <si>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</si>
  <si>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№77  от   01.06.2016 г.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</si>
  <si>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 от 31.05.2016 г.</t>
    </r>
  </si>
  <si>
    <t>Общая площадь квартир  - 1234,4</t>
  </si>
  <si>
    <t>Расходы по содержанию и тек. Ремонту</t>
  </si>
  <si>
    <t>Заказчик - Собственники МКД, в лице председателя совета МКД Татаренко О.С.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</si>
  <si>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</si>
  <si>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</si>
  <si>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</si>
  <si>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</si>
  <si>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</si>
  <si>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март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</si>
  <si>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</si>
  <si>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Дератизация, дезинсекция</t>
  </si>
  <si>
    <t>Ремонт двери выхода на кровлю</t>
  </si>
  <si>
    <t>замена резьбы и крана на стояке ГВС кв.6</t>
  </si>
  <si>
    <t>Замена участка магистрали ГВС в подвале</t>
  </si>
  <si>
    <t>Замена участка магистрали ХВС в подвале</t>
  </si>
  <si>
    <t>январь</t>
  </si>
  <si>
    <t>февраль</t>
  </si>
  <si>
    <t>ч/час</t>
  </si>
  <si>
    <t>за 1 квартал 2021 года</t>
  </si>
  <si>
    <t>"31" 03  2021 г.</t>
  </si>
  <si>
    <t>Предъявлено населению 76457,34</t>
  </si>
  <si>
    <t xml:space="preserve">           2. Всего за период с "01" 01 2021 г. по "31" 03 2021 г. выполнено работ (оказано услуг) на общую сумму девяносто четыре тысячи четыреста девять рублей 01 копейка</t>
  </si>
  <si>
    <t>за 2 квартал 2021 года</t>
  </si>
  <si>
    <t>"30" 06 2021 г.</t>
  </si>
  <si>
    <t>1 квартал</t>
  </si>
  <si>
    <t>2 квартал</t>
  </si>
  <si>
    <t>Обработка подъездов хлорсодержащими растворами опрыскивание 1 раз в неделю (май, июнь -1 раз в 2 недели)</t>
  </si>
  <si>
    <t xml:space="preserve">           2. Всего за период с "01" 04 2021 г. по "30" 06 2021 г. выполнено работ (оказано услуг) на общую сумму шестьдесят четыре тысячи шестьсот девяносто восемь рублей 91 копейка</t>
  </si>
  <si>
    <t>Предъявлено населению 79714,57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</si>
  <si>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</si>
  <si>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</si>
  <si>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</si>
  <si>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</si>
  <si>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>установка урны</t>
  </si>
  <si>
    <t>август</t>
  </si>
  <si>
    <t>сентябрь</t>
  </si>
  <si>
    <t>Предъявлено населению 91913,43</t>
  </si>
  <si>
    <t xml:space="preserve">           2. Всего за период с "01" 07 2021 г. по "30" 09 2021 г. выполнено работ (оказано услуг) на общую сумму восемьдесят семь тысяч шестьсот одиннадцать рублей 27 копеек</t>
  </si>
  <si>
    <t>окраска и утепление подвальных дверей (смета) 3шт</t>
  </si>
  <si>
    <t>Окраска и утепление входных дверей (смета)3шт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</si>
  <si>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</si>
  <si>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</si>
  <si>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</si>
  <si>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</si>
  <si>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</si>
  <si>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</si>
  <si>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</si>
  <si>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</si>
  <si>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</si>
  <si>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</si>
  <si>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</si>
  <si>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</si>
  <si>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</si>
  <si>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</si>
  <si>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</si>
  <si>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</si>
  <si>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</si>
  <si>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</si>
  <si>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</si>
  <si>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</si>
  <si>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</si>
  <si>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за 4 квартал 2021 года</t>
  </si>
  <si>
    <t>"31" 12 2021 г.</t>
  </si>
  <si>
    <t>4 квартал</t>
  </si>
  <si>
    <t>Замена участка магистрали ГВС (смета)</t>
  </si>
  <si>
    <t>Ремонт двери 2-го подьезда (Сварочные работы )</t>
  </si>
  <si>
    <t xml:space="preserve">Замена труб ГВС в подвале, Замена труб на плети ХВС в 1 подвале </t>
  </si>
  <si>
    <t xml:space="preserve">Замена ввода системы отопления в подвале </t>
  </si>
  <si>
    <t>ноябрь</t>
  </si>
  <si>
    <t>декабрь</t>
  </si>
  <si>
    <t>ч/ч</t>
  </si>
  <si>
    <t xml:space="preserve">интернет Ростелеком </t>
  </si>
  <si>
    <t>по ж.д. ул. Свердлова, 51</t>
  </si>
  <si>
    <t>Начислено всего 326 400,48</t>
  </si>
  <si>
    <t>* Замена участка магистрали ГВС (смета)</t>
  </si>
  <si>
    <t>* Окраска и утепление входных дверей (смета)3шт</t>
  </si>
  <si>
    <t>* окраска и утепление подвальных дверей (смета) 3шт</t>
  </si>
  <si>
    <t>Непредвиденные расходы 88,5 ч/ч</t>
  </si>
  <si>
    <t xml:space="preserve">           2. Всего за период с "01" 10 2021 г. по "31" 12 2021 г. выполнено работ (оказано услуг) на общую сумму сто восемь тысяч семьсот пятнадцать рублей 44 копейки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</si>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</sst>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6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43" fontId="4" fillId="0" borderId="0" xfId="1" applyFont="1"/>
    <xf numFmtId="0" fontId="12" fillId="0" borderId="3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3" xfId="0" applyFont="1" applyBorder="1"/>
    <xf numFmtId="0" fontId="12" fillId="0" borderId="3" xfId="0" applyFont="1" applyBorder="1" applyAlignment="1"/>
    <xf numFmtId="0" fontId="12" fillId="2" borderId="3" xfId="0" applyFont="1" applyFill="1" applyBorder="1" applyAlignment="1"/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3" xfId="0" applyFont="1" applyBorder="1" applyAlignment="1">
      <alignment horizontal="center"/>
    </xf>
    <xf numFmtId="0" fontId="14" fillId="0" borderId="0" xfId="0" applyFont="1" applyAlignment="1"/>
    <xf numFmtId="4" fontId="14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3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/>
    <xf numFmtId="43" fontId="3" fillId="0" borderId="0" xfId="1" applyFont="1" applyAlignment="1">
      <alignment horizontal="left"/>
    </xf>
    <xf numFmtId="43" fontId="3" fillId="0" borderId="0" xfId="1" applyFont="1"/>
    <xf numFmtId="0" fontId="4" fillId="3" borderId="0" xfId="0" applyFont="1" applyFill="1"/>
    <xf numFmtId="43" fontId="4" fillId="3" borderId="0" xfId="1" applyFont="1" applyFill="1"/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3" fillId="3" borderId="1" xfId="1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3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vertical="center" wrapText="1"/>
    </xf>
    <xf numFmtId="2" fontId="12" fillId="0" borderId="3" xfId="0" applyNumberFormat="1" applyFont="1" applyFill="1" applyBorder="1" applyAlignment="1">
      <alignment wrapText="1"/>
    </xf>
    <xf numFmtId="2" fontId="3" fillId="3" borderId="1" xfId="0" applyNumberFormat="1" applyFont="1" applyFill="1" applyBorder="1" applyAlignment="1">
      <alignment vertical="center" wrapText="1"/>
    </xf>
    <xf numFmtId="2" fontId="3" fillId="3" borderId="5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3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Normal="100" zoomScaleSheetLayoutView="100" workbookViewId="0">
      <selection activeCell="E27" sqref="E27:E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30.75" customHeight="1" x14ac:dyDescent="0.25">
      <c r="A2" s="70" t="s">
        <v>12</v>
      </c>
      <c r="B2" s="71"/>
      <c r="C2" s="71"/>
      <c r="D2" s="71"/>
      <c r="E2" s="71"/>
    </row>
    <row r="3" spans="1:5" x14ac:dyDescent="0.25">
      <c r="A3" s="72" t="s">
        <v>56</v>
      </c>
      <c r="B3" s="72"/>
      <c r="C3" s="72"/>
      <c r="D3" s="72"/>
      <c r="E3" s="72"/>
    </row>
    <row r="4" spans="1:5" s="1" customFormat="1" ht="15.6" customHeight="1" x14ac:dyDescent="0.25">
      <c r="A4" s="24" t="s">
        <v>13</v>
      </c>
      <c r="B4" s="4"/>
      <c r="C4" s="4"/>
      <c r="D4" s="75" t="s">
        <v>57</v>
      </c>
      <c r="E4" s="75"/>
    </row>
    <row r="5" spans="1:5" x14ac:dyDescent="0.25">
      <c r="A5" s="27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74" t="s">
        <v>25</v>
      </c>
      <c r="B7" s="74"/>
      <c r="C7" s="74"/>
      <c r="D7" s="74"/>
      <c r="E7" s="74"/>
    </row>
    <row r="8" spans="1:5" x14ac:dyDescent="0.25">
      <c r="A8" s="67" t="s">
        <v>1</v>
      </c>
      <c r="B8" s="67"/>
      <c r="C8" s="67"/>
      <c r="D8" s="67"/>
      <c r="E8" s="67"/>
    </row>
    <row r="9" spans="1:5" x14ac:dyDescent="0.25">
      <c r="A9" s="73" t="s">
        <v>32</v>
      </c>
      <c r="B9" s="73"/>
      <c r="C9" s="73"/>
      <c r="D9" s="73"/>
      <c r="E9" s="73"/>
    </row>
    <row r="10" spans="1:5" ht="25.9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3" t="s">
        <v>37</v>
      </c>
      <c r="B11" s="73"/>
      <c r="C11" s="73"/>
      <c r="D11" s="73"/>
      <c r="E11" s="73"/>
    </row>
    <row r="12" spans="1:5" x14ac:dyDescent="0.25">
      <c r="A12" s="67" t="s">
        <v>15</v>
      </c>
      <c r="B12" s="68"/>
      <c r="C12" s="68"/>
      <c r="D12" s="68"/>
      <c r="E12" s="68"/>
    </row>
    <row r="13" spans="1:5" x14ac:dyDescent="0.25">
      <c r="A13" s="73" t="s">
        <v>22</v>
      </c>
      <c r="B13" s="73"/>
      <c r="C13" s="73"/>
      <c r="D13" s="73"/>
      <c r="E13" s="73"/>
    </row>
    <row r="14" spans="1:5" ht="11.25" customHeight="1" x14ac:dyDescent="0.25">
      <c r="A14" s="67" t="s">
        <v>2</v>
      </c>
      <c r="B14" s="68"/>
      <c r="C14" s="68"/>
      <c r="D14" s="68"/>
      <c r="E14" s="68"/>
    </row>
    <row r="15" spans="1:5" x14ac:dyDescent="0.25">
      <c r="A15" s="73" t="s">
        <v>23</v>
      </c>
      <c r="B15" s="73"/>
      <c r="C15" s="73"/>
      <c r="D15" s="73"/>
      <c r="E15" s="73"/>
    </row>
    <row r="16" spans="1:5" ht="10.5" customHeight="1" x14ac:dyDescent="0.25">
      <c r="A16" s="67" t="s">
        <v>16</v>
      </c>
      <c r="B16" s="68"/>
      <c r="C16" s="68"/>
      <c r="D16" s="68"/>
      <c r="E16" s="68"/>
    </row>
    <row r="17" spans="1:8" ht="31.5" customHeight="1" x14ac:dyDescent="0.25">
      <c r="A17" s="73" t="s">
        <v>17</v>
      </c>
      <c r="B17" s="73"/>
      <c r="C17" s="73"/>
      <c r="D17" s="73"/>
      <c r="E17" s="73"/>
    </row>
    <row r="18" spans="1:8" ht="55.15" customHeight="1" x14ac:dyDescent="0.25">
      <c r="A18" s="73" t="s">
        <v>36</v>
      </c>
      <c r="B18" s="73"/>
      <c r="C18" s="73"/>
      <c r="D18" s="73"/>
      <c r="E18" s="73"/>
    </row>
    <row r="19" spans="1:8" ht="33.75" customHeight="1" x14ac:dyDescent="0.25">
      <c r="A19" s="79" t="s">
        <v>26</v>
      </c>
      <c r="B19" s="79"/>
      <c r="C19" s="79"/>
      <c r="D19" s="79"/>
      <c r="E19" s="79"/>
    </row>
    <row r="20" spans="1:8" x14ac:dyDescent="0.25">
      <c r="A20" s="79"/>
      <c r="B20" s="79"/>
      <c r="C20" s="79"/>
      <c r="D20" s="79"/>
      <c r="E20" s="79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44</v>
      </c>
      <c r="B22" s="8" t="s">
        <v>43</v>
      </c>
      <c r="C22" s="3" t="s">
        <v>4</v>
      </c>
      <c r="D22" s="3">
        <v>13.12</v>
      </c>
      <c r="E22" s="7">
        <f>D22*F20*G20</f>
        <v>48585.983999999997</v>
      </c>
      <c r="H22" s="18"/>
    </row>
    <row r="23" spans="1:8" ht="75" x14ac:dyDescent="0.25">
      <c r="A23" s="6" t="s">
        <v>47</v>
      </c>
      <c r="B23" s="8" t="s">
        <v>62</v>
      </c>
      <c r="C23" s="3" t="s">
        <v>4</v>
      </c>
      <c r="D23" s="3"/>
      <c r="E23" s="7">
        <f>1226.1*3</f>
        <v>3678.2999999999997</v>
      </c>
      <c r="H23" s="18"/>
    </row>
    <row r="24" spans="1:8" x14ac:dyDescent="0.25">
      <c r="A24" s="6" t="s">
        <v>41</v>
      </c>
      <c r="B24" s="8" t="s">
        <v>24</v>
      </c>
      <c r="C24" s="3" t="s">
        <v>4</v>
      </c>
      <c r="D24" s="3">
        <v>3.43</v>
      </c>
      <c r="E24" s="7">
        <f>D24*F20*G20</f>
        <v>12701.976000000001</v>
      </c>
      <c r="H24" s="18"/>
    </row>
    <row r="25" spans="1:8" x14ac:dyDescent="0.25">
      <c r="A25" s="6" t="s">
        <v>48</v>
      </c>
      <c r="B25" s="8" t="s">
        <v>62</v>
      </c>
      <c r="C25" s="3" t="s">
        <v>4</v>
      </c>
      <c r="D25" s="3"/>
      <c r="E25" s="7">
        <v>0</v>
      </c>
      <c r="H25" s="18"/>
    </row>
    <row r="26" spans="1:8" ht="15.75" x14ac:dyDescent="0.25">
      <c r="A26" s="6" t="s">
        <v>28</v>
      </c>
      <c r="B26" s="8" t="s">
        <v>62</v>
      </c>
      <c r="C26" s="3" t="s">
        <v>29</v>
      </c>
      <c r="D26" s="20"/>
      <c r="E26" s="28">
        <f>14439.56+516.69</f>
        <v>14956.25</v>
      </c>
      <c r="H26" s="18"/>
    </row>
    <row r="27" spans="1:8" x14ac:dyDescent="0.25">
      <c r="A27" s="23" t="s">
        <v>49</v>
      </c>
      <c r="B27" s="8" t="s">
        <v>53</v>
      </c>
      <c r="C27" s="3" t="s">
        <v>55</v>
      </c>
      <c r="D27" s="32">
        <v>1</v>
      </c>
      <c r="E27" s="28">
        <f>D27*206.95</f>
        <v>206.95</v>
      </c>
      <c r="H27" s="18"/>
    </row>
    <row r="28" spans="1:8" ht="30" x14ac:dyDescent="0.25">
      <c r="A28" s="23" t="s">
        <v>50</v>
      </c>
      <c r="B28" s="8" t="s">
        <v>54</v>
      </c>
      <c r="C28" s="3" t="s">
        <v>55</v>
      </c>
      <c r="D28" s="33">
        <v>8</v>
      </c>
      <c r="E28" s="28">
        <f t="shared" ref="E28:E30" si="0">D28*206.95</f>
        <v>1655.6</v>
      </c>
      <c r="H28" s="18"/>
    </row>
    <row r="29" spans="1:8" ht="30" x14ac:dyDescent="0.25">
      <c r="A29" s="23" t="s">
        <v>51</v>
      </c>
      <c r="B29" s="8" t="s">
        <v>46</v>
      </c>
      <c r="C29" s="3" t="s">
        <v>55</v>
      </c>
      <c r="D29" s="34">
        <v>45</v>
      </c>
      <c r="E29" s="28">
        <f t="shared" si="0"/>
        <v>9312.75</v>
      </c>
      <c r="H29" s="18"/>
    </row>
    <row r="30" spans="1:8" ht="30" x14ac:dyDescent="0.25">
      <c r="A30" s="23" t="s">
        <v>52</v>
      </c>
      <c r="B30" s="8" t="s">
        <v>46</v>
      </c>
      <c r="C30" s="3" t="s">
        <v>55</v>
      </c>
      <c r="D30" s="34">
        <v>16</v>
      </c>
      <c r="E30" s="28">
        <f t="shared" si="0"/>
        <v>3311.2</v>
      </c>
      <c r="H30" s="18"/>
    </row>
    <row r="31" spans="1:8" s="13" customFormat="1" ht="14.25" x14ac:dyDescent="0.2">
      <c r="A31" s="9" t="s">
        <v>27</v>
      </c>
      <c r="B31" s="10"/>
      <c r="C31" s="11"/>
      <c r="D31" s="11"/>
      <c r="E31" s="12">
        <f>SUM(E22:E30)</f>
        <v>94409.010000000009</v>
      </c>
    </row>
    <row r="33" spans="1:5" ht="28.5" customHeight="1" x14ac:dyDescent="0.25">
      <c r="A33" s="80" t="s">
        <v>59</v>
      </c>
      <c r="B33" s="80"/>
      <c r="C33" s="80"/>
      <c r="D33" s="80"/>
      <c r="E33" s="80"/>
    </row>
    <row r="34" spans="1:5" ht="30" customHeight="1" x14ac:dyDescent="0.25">
      <c r="A34" s="73" t="s">
        <v>21</v>
      </c>
      <c r="B34" s="73"/>
      <c r="C34" s="73"/>
      <c r="D34" s="73"/>
      <c r="E34" s="73"/>
    </row>
    <row r="35" spans="1:5" ht="13.9" customHeight="1" x14ac:dyDescent="0.25">
      <c r="A35" s="73" t="s">
        <v>20</v>
      </c>
      <c r="B35" s="73"/>
      <c r="C35" s="73"/>
      <c r="D35" s="73"/>
      <c r="E35" s="73"/>
    </row>
    <row r="36" spans="1:5" ht="31.5" customHeight="1" x14ac:dyDescent="0.25">
      <c r="A36" s="73" t="s">
        <v>31</v>
      </c>
      <c r="B36" s="73"/>
      <c r="C36" s="73"/>
      <c r="D36" s="73"/>
      <c r="E36" s="73"/>
    </row>
    <row r="37" spans="1:5" x14ac:dyDescent="0.25">
      <c r="A37" s="73" t="s">
        <v>18</v>
      </c>
      <c r="B37" s="73"/>
      <c r="C37" s="73"/>
      <c r="D37" s="73"/>
      <c r="E37" s="73"/>
    </row>
    <row r="38" spans="1:5" x14ac:dyDescent="0.25">
      <c r="A38" s="78" t="s">
        <v>5</v>
      </c>
      <c r="B38" s="78"/>
      <c r="C38" s="78"/>
      <c r="D38" s="78"/>
      <c r="E38" s="78"/>
    </row>
    <row r="39" spans="1:5" x14ac:dyDescent="0.25">
      <c r="A39" s="73" t="s">
        <v>18</v>
      </c>
      <c r="B39" s="73"/>
      <c r="C39" s="73"/>
      <c r="D39" s="73"/>
      <c r="E39" s="73"/>
    </row>
    <row r="40" spans="1:5" ht="13.9" customHeight="1" x14ac:dyDescent="0.25">
      <c r="A40" s="81" t="s">
        <v>30</v>
      </c>
      <c r="B40" s="81"/>
      <c r="C40" s="81"/>
      <c r="D40" s="81"/>
      <c r="E40" s="81"/>
    </row>
    <row r="41" spans="1:5" x14ac:dyDescent="0.25">
      <c r="B41" s="82" t="s">
        <v>19</v>
      </c>
      <c r="C41" s="82"/>
      <c r="D41" s="82"/>
      <c r="E41" s="5" t="s">
        <v>6</v>
      </c>
    </row>
    <row r="42" spans="1:5" x14ac:dyDescent="0.25">
      <c r="A42" s="26"/>
      <c r="B42" s="26"/>
      <c r="C42" s="26"/>
      <c r="D42" s="26"/>
      <c r="E42" s="26"/>
    </row>
    <row r="43" spans="1:5" ht="13.9" customHeight="1" x14ac:dyDescent="0.25">
      <c r="A43" s="81" t="s">
        <v>40</v>
      </c>
      <c r="B43" s="81"/>
      <c r="C43" s="81"/>
      <c r="D43" s="81"/>
      <c r="E43" s="81"/>
    </row>
    <row r="44" spans="1:5" x14ac:dyDescent="0.25">
      <c r="B44" s="82" t="s">
        <v>19</v>
      </c>
      <c r="C44" s="82"/>
      <c r="D44" s="82"/>
      <c r="E44" s="5" t="s">
        <v>6</v>
      </c>
    </row>
    <row r="46" spans="1:5" x14ac:dyDescent="0.25">
      <c r="A46" s="2" t="s">
        <v>38</v>
      </c>
    </row>
    <row r="47" spans="1:5" x14ac:dyDescent="0.25">
      <c r="A47" s="13" t="s">
        <v>33</v>
      </c>
    </row>
    <row r="48" spans="1:5" x14ac:dyDescent="0.25">
      <c r="A48" s="2" t="s">
        <v>42</v>
      </c>
      <c r="B48" s="16">
        <v>-72898.5</v>
      </c>
    </row>
    <row r="49" spans="1:6" ht="15.75" x14ac:dyDescent="0.25">
      <c r="A49" s="14" t="s">
        <v>58</v>
      </c>
      <c r="B49" s="17"/>
    </row>
    <row r="50" spans="1:6" x14ac:dyDescent="0.25">
      <c r="A50" s="2" t="s">
        <v>34</v>
      </c>
      <c r="B50" s="17">
        <v>65529.2</v>
      </c>
    </row>
    <row r="51" spans="1:6" x14ac:dyDescent="0.25">
      <c r="A51" s="2" t="s">
        <v>45</v>
      </c>
      <c r="B51" s="22">
        <f>3*100</f>
        <v>300</v>
      </c>
    </row>
    <row r="52" spans="1:6" ht="30" x14ac:dyDescent="0.25">
      <c r="A52" s="25" t="s">
        <v>39</v>
      </c>
      <c r="B52" s="17">
        <f>E31</f>
        <v>94409.010000000009</v>
      </c>
      <c r="F52" s="21"/>
    </row>
    <row r="53" spans="1:6" x14ac:dyDescent="0.25">
      <c r="A53" s="15" t="s">
        <v>35</v>
      </c>
      <c r="B53" s="16">
        <f>B48+B50+B51-B52</f>
        <v>-101478.31000000001</v>
      </c>
    </row>
  </sheetData>
  <mergeCells count="30">
    <mergeCell ref="A39:E39"/>
    <mergeCell ref="A40:E40"/>
    <mergeCell ref="B41:D41"/>
    <mergeCell ref="A43:E43"/>
    <mergeCell ref="B44:D44"/>
    <mergeCell ref="A38:E38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7:E37"/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0" zoomScaleNormal="100" zoomScaleSheetLayoutView="100" workbookViewId="0">
      <selection activeCell="B61" sqref="B6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30.75" customHeight="1" x14ac:dyDescent="0.25">
      <c r="A2" s="70" t="s">
        <v>12</v>
      </c>
      <c r="B2" s="71"/>
      <c r="C2" s="71"/>
      <c r="D2" s="71"/>
      <c r="E2" s="71"/>
    </row>
    <row r="3" spans="1:5" x14ac:dyDescent="0.25">
      <c r="A3" s="72" t="s">
        <v>60</v>
      </c>
      <c r="B3" s="72"/>
      <c r="C3" s="72"/>
      <c r="D3" s="72"/>
      <c r="E3" s="72"/>
    </row>
    <row r="4" spans="1:5" s="1" customFormat="1" ht="15.6" customHeight="1" x14ac:dyDescent="0.25">
      <c r="A4" s="35" t="s">
        <v>13</v>
      </c>
      <c r="B4" s="36"/>
      <c r="C4" s="36"/>
      <c r="D4" s="83" t="s">
        <v>61</v>
      </c>
      <c r="E4" s="83"/>
    </row>
    <row r="5" spans="1:5" x14ac:dyDescent="0.25">
      <c r="A5" s="31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74" t="s">
        <v>25</v>
      </c>
      <c r="B7" s="74"/>
      <c r="C7" s="74"/>
      <c r="D7" s="74"/>
      <c r="E7" s="74"/>
    </row>
    <row r="8" spans="1:5" x14ac:dyDescent="0.25">
      <c r="A8" s="67" t="s">
        <v>1</v>
      </c>
      <c r="B8" s="67"/>
      <c r="C8" s="67"/>
      <c r="D8" s="67"/>
      <c r="E8" s="67"/>
    </row>
    <row r="9" spans="1:5" x14ac:dyDescent="0.25">
      <c r="A9" s="73" t="s">
        <v>32</v>
      </c>
      <c r="B9" s="73"/>
      <c r="C9" s="73"/>
      <c r="D9" s="73"/>
      <c r="E9" s="73"/>
    </row>
    <row r="10" spans="1:5" ht="25.9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3" t="s">
        <v>37</v>
      </c>
      <c r="B11" s="73"/>
      <c r="C11" s="73"/>
      <c r="D11" s="73"/>
      <c r="E11" s="73"/>
    </row>
    <row r="12" spans="1:5" x14ac:dyDescent="0.25">
      <c r="A12" s="67" t="s">
        <v>15</v>
      </c>
      <c r="B12" s="68"/>
      <c r="C12" s="68"/>
      <c r="D12" s="68"/>
      <c r="E12" s="68"/>
    </row>
    <row r="13" spans="1:5" x14ac:dyDescent="0.25">
      <c r="A13" s="73" t="s">
        <v>22</v>
      </c>
      <c r="B13" s="73"/>
      <c r="C13" s="73"/>
      <c r="D13" s="73"/>
      <c r="E13" s="73"/>
    </row>
    <row r="14" spans="1:5" ht="11.25" customHeight="1" x14ac:dyDescent="0.25">
      <c r="A14" s="67" t="s">
        <v>2</v>
      </c>
      <c r="B14" s="68"/>
      <c r="C14" s="68"/>
      <c r="D14" s="68"/>
      <c r="E14" s="68"/>
    </row>
    <row r="15" spans="1:5" x14ac:dyDescent="0.25">
      <c r="A15" s="73" t="s">
        <v>23</v>
      </c>
      <c r="B15" s="73"/>
      <c r="C15" s="73"/>
      <c r="D15" s="73"/>
      <c r="E15" s="73"/>
    </row>
    <row r="16" spans="1:5" ht="10.5" customHeight="1" x14ac:dyDescent="0.25">
      <c r="A16" s="67" t="s">
        <v>16</v>
      </c>
      <c r="B16" s="68"/>
      <c r="C16" s="68"/>
      <c r="D16" s="68"/>
      <c r="E16" s="68"/>
    </row>
    <row r="17" spans="1:8" ht="31.5" customHeight="1" x14ac:dyDescent="0.25">
      <c r="A17" s="73" t="s">
        <v>17</v>
      </c>
      <c r="B17" s="73"/>
      <c r="C17" s="73"/>
      <c r="D17" s="73"/>
      <c r="E17" s="73"/>
    </row>
    <row r="18" spans="1:8" ht="61.5" customHeight="1" x14ac:dyDescent="0.25">
      <c r="A18" s="73" t="s">
        <v>36</v>
      </c>
      <c r="B18" s="73"/>
      <c r="C18" s="73"/>
      <c r="D18" s="73"/>
      <c r="E18" s="73"/>
    </row>
    <row r="19" spans="1:8" ht="33.75" customHeight="1" x14ac:dyDescent="0.25">
      <c r="A19" s="79" t="s">
        <v>26</v>
      </c>
      <c r="B19" s="79"/>
      <c r="C19" s="79"/>
      <c r="D19" s="79"/>
      <c r="E19" s="79"/>
    </row>
    <row r="20" spans="1:8" x14ac:dyDescent="0.25">
      <c r="A20" s="79"/>
      <c r="B20" s="79"/>
      <c r="C20" s="79"/>
      <c r="D20" s="79"/>
      <c r="E20" s="79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44</v>
      </c>
      <c r="B22" s="8" t="s">
        <v>43</v>
      </c>
      <c r="C22" s="3" t="s">
        <v>4</v>
      </c>
      <c r="D22" s="3">
        <v>13.12</v>
      </c>
      <c r="E22" s="7">
        <f>D22*F20*G20</f>
        <v>48585.983999999997</v>
      </c>
      <c r="H22" s="18"/>
    </row>
    <row r="23" spans="1:8" ht="60" x14ac:dyDescent="0.25">
      <c r="A23" s="6" t="s">
        <v>64</v>
      </c>
      <c r="B23" s="8" t="s">
        <v>63</v>
      </c>
      <c r="C23" s="3" t="s">
        <v>4</v>
      </c>
      <c r="D23" s="3"/>
      <c r="E23" s="7">
        <f>1226.1*2</f>
        <v>2452.1999999999998</v>
      </c>
      <c r="H23" s="18"/>
    </row>
    <row r="24" spans="1:8" x14ac:dyDescent="0.25">
      <c r="A24" s="6" t="s">
        <v>41</v>
      </c>
      <c r="B24" s="8" t="s">
        <v>24</v>
      </c>
      <c r="C24" s="3" t="s">
        <v>4</v>
      </c>
      <c r="D24" s="3">
        <v>3.43</v>
      </c>
      <c r="E24" s="7">
        <f>D24*F20*G20</f>
        <v>12701.976000000001</v>
      </c>
      <c r="H24" s="18"/>
    </row>
    <row r="25" spans="1:8" x14ac:dyDescent="0.25">
      <c r="A25" s="6" t="s">
        <v>48</v>
      </c>
      <c r="B25" s="8" t="s">
        <v>63</v>
      </c>
      <c r="C25" s="3" t="s">
        <v>4</v>
      </c>
      <c r="D25" s="3"/>
      <c r="E25" s="7">
        <v>0</v>
      </c>
      <c r="H25" s="18"/>
    </row>
    <row r="26" spans="1:8" ht="15.75" x14ac:dyDescent="0.25">
      <c r="A26" s="6" t="s">
        <v>28</v>
      </c>
      <c r="B26" s="8" t="s">
        <v>63</v>
      </c>
      <c r="C26" s="3" t="s">
        <v>29</v>
      </c>
      <c r="D26" s="20"/>
      <c r="E26" s="28">
        <v>958.75</v>
      </c>
      <c r="H26" s="18"/>
    </row>
    <row r="27" spans="1:8" s="13" customFormat="1" ht="14.25" x14ac:dyDescent="0.2">
      <c r="A27" s="9" t="s">
        <v>27</v>
      </c>
      <c r="B27" s="10"/>
      <c r="C27" s="11"/>
      <c r="D27" s="11"/>
      <c r="E27" s="12">
        <f>SUM(E22:E26)</f>
        <v>64698.909999999996</v>
      </c>
    </row>
    <row r="29" spans="1:8" ht="28.5" customHeight="1" x14ac:dyDescent="0.25">
      <c r="A29" s="80" t="s">
        <v>65</v>
      </c>
      <c r="B29" s="80"/>
      <c r="C29" s="80"/>
      <c r="D29" s="80"/>
      <c r="E29" s="80"/>
    </row>
    <row r="30" spans="1:8" ht="30" customHeight="1" x14ac:dyDescent="0.25">
      <c r="A30" s="73" t="s">
        <v>21</v>
      </c>
      <c r="B30" s="73"/>
      <c r="C30" s="73"/>
      <c r="D30" s="73"/>
      <c r="E30" s="73"/>
    </row>
    <row r="31" spans="1:8" ht="13.9" customHeight="1" x14ac:dyDescent="0.25">
      <c r="A31" s="73" t="s">
        <v>20</v>
      </c>
      <c r="B31" s="73"/>
      <c r="C31" s="73"/>
      <c r="D31" s="73"/>
      <c r="E31" s="73"/>
    </row>
    <row r="32" spans="1:8" ht="31.5" customHeight="1" x14ac:dyDescent="0.25">
      <c r="A32" s="73" t="s">
        <v>31</v>
      </c>
      <c r="B32" s="73"/>
      <c r="C32" s="73"/>
      <c r="D32" s="73"/>
      <c r="E32" s="73"/>
    </row>
    <row r="33" spans="1:6" x14ac:dyDescent="0.25">
      <c r="A33" s="73" t="s">
        <v>18</v>
      </c>
      <c r="B33" s="73"/>
      <c r="C33" s="73"/>
      <c r="D33" s="73"/>
      <c r="E33" s="73"/>
    </row>
    <row r="34" spans="1:6" x14ac:dyDescent="0.25">
      <c r="A34" s="78" t="s">
        <v>5</v>
      </c>
      <c r="B34" s="78"/>
      <c r="C34" s="78"/>
      <c r="D34" s="78"/>
      <c r="E34" s="78"/>
    </row>
    <row r="35" spans="1:6" x14ac:dyDescent="0.25">
      <c r="A35" s="73" t="s">
        <v>18</v>
      </c>
      <c r="B35" s="73"/>
      <c r="C35" s="73"/>
      <c r="D35" s="73"/>
      <c r="E35" s="73"/>
    </row>
    <row r="36" spans="1:6" ht="13.9" customHeight="1" x14ac:dyDescent="0.25">
      <c r="A36" s="81" t="s">
        <v>30</v>
      </c>
      <c r="B36" s="81"/>
      <c r="C36" s="81"/>
      <c r="D36" s="81"/>
      <c r="E36" s="81"/>
    </row>
    <row r="37" spans="1:6" x14ac:dyDescent="0.25">
      <c r="B37" s="82" t="s">
        <v>19</v>
      </c>
      <c r="C37" s="82"/>
      <c r="D37" s="82"/>
      <c r="E37" s="5" t="s">
        <v>6</v>
      </c>
    </row>
    <row r="38" spans="1:6" x14ac:dyDescent="0.25">
      <c r="A38" s="30"/>
      <c r="B38" s="30"/>
      <c r="C38" s="30"/>
      <c r="D38" s="30"/>
      <c r="E38" s="30"/>
    </row>
    <row r="39" spans="1:6" ht="13.9" customHeight="1" x14ac:dyDescent="0.25">
      <c r="A39" s="81" t="s">
        <v>40</v>
      </c>
      <c r="B39" s="81"/>
      <c r="C39" s="81"/>
      <c r="D39" s="81"/>
      <c r="E39" s="81"/>
    </row>
    <row r="40" spans="1:6" x14ac:dyDescent="0.25">
      <c r="B40" s="82" t="s">
        <v>19</v>
      </c>
      <c r="C40" s="82"/>
      <c r="D40" s="82"/>
      <c r="E40" s="5" t="s">
        <v>6</v>
      </c>
    </row>
    <row r="42" spans="1:6" x14ac:dyDescent="0.25">
      <c r="A42" s="2" t="s">
        <v>38</v>
      </c>
    </row>
    <row r="43" spans="1:6" x14ac:dyDescent="0.25">
      <c r="A43" s="13" t="s">
        <v>33</v>
      </c>
    </row>
    <row r="44" spans="1:6" x14ac:dyDescent="0.25">
      <c r="A44" s="2" t="s">
        <v>42</v>
      </c>
      <c r="B44" s="16">
        <f>'1кв'!B53</f>
        <v>-101478.31000000001</v>
      </c>
    </row>
    <row r="45" spans="1:6" ht="15.75" x14ac:dyDescent="0.25">
      <c r="A45" s="14" t="s">
        <v>66</v>
      </c>
      <c r="B45" s="17"/>
    </row>
    <row r="46" spans="1:6" x14ac:dyDescent="0.25">
      <c r="A46" s="2" t="s">
        <v>34</v>
      </c>
      <c r="B46" s="17">
        <v>64987.32</v>
      </c>
    </row>
    <row r="47" spans="1:6" x14ac:dyDescent="0.25">
      <c r="A47" s="2" t="s">
        <v>45</v>
      </c>
      <c r="B47" s="22">
        <f>3*100</f>
        <v>300</v>
      </c>
    </row>
    <row r="48" spans="1:6" ht="30" x14ac:dyDescent="0.25">
      <c r="A48" s="29" t="s">
        <v>39</v>
      </c>
      <c r="B48" s="17">
        <f>E27</f>
        <v>64698.909999999996</v>
      </c>
      <c r="F48" s="21"/>
    </row>
    <row r="49" spans="1:2" x14ac:dyDescent="0.25">
      <c r="A49" s="15" t="s">
        <v>35</v>
      </c>
      <c r="B49" s="16">
        <f>B44+B46+B47-B48</f>
        <v>-100889.90000000001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2" zoomScaleNormal="100" zoomScaleSheetLayoutView="100" workbookViewId="0">
      <selection activeCell="E25" sqref="E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30.75" customHeight="1" x14ac:dyDescent="0.25">
      <c r="A2" s="70" t="s">
        <v>12</v>
      </c>
      <c r="B2" s="71"/>
      <c r="C2" s="71"/>
      <c r="D2" s="71"/>
      <c r="E2" s="71"/>
    </row>
    <row r="3" spans="1:5" x14ac:dyDescent="0.25">
      <c r="A3" s="72" t="s">
        <v>67</v>
      </c>
      <c r="B3" s="72"/>
      <c r="C3" s="72"/>
      <c r="D3" s="72"/>
      <c r="E3" s="72"/>
    </row>
    <row r="4" spans="1:5" s="1" customFormat="1" ht="15.6" customHeight="1" x14ac:dyDescent="0.25">
      <c r="A4" s="35" t="s">
        <v>13</v>
      </c>
      <c r="B4" s="36"/>
      <c r="C4" s="36"/>
      <c r="D4" s="83" t="s">
        <v>68</v>
      </c>
      <c r="E4" s="83"/>
    </row>
    <row r="5" spans="1:5" x14ac:dyDescent="0.25">
      <c r="A5" s="38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74" t="s">
        <v>25</v>
      </c>
      <c r="B7" s="74"/>
      <c r="C7" s="74"/>
      <c r="D7" s="74"/>
      <c r="E7" s="74"/>
    </row>
    <row r="8" spans="1:5" x14ac:dyDescent="0.25">
      <c r="A8" s="67" t="s">
        <v>1</v>
      </c>
      <c r="B8" s="67"/>
      <c r="C8" s="67"/>
      <c r="D8" s="67"/>
      <c r="E8" s="67"/>
    </row>
    <row r="9" spans="1:5" x14ac:dyDescent="0.25">
      <c r="A9" s="73" t="s">
        <v>32</v>
      </c>
      <c r="B9" s="73"/>
      <c r="C9" s="73"/>
      <c r="D9" s="73"/>
      <c r="E9" s="73"/>
    </row>
    <row r="10" spans="1:5" ht="25.9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3" t="s">
        <v>37</v>
      </c>
      <c r="B11" s="73"/>
      <c r="C11" s="73"/>
      <c r="D11" s="73"/>
      <c r="E11" s="73"/>
    </row>
    <row r="12" spans="1:5" x14ac:dyDescent="0.25">
      <c r="A12" s="67" t="s">
        <v>15</v>
      </c>
      <c r="B12" s="68"/>
      <c r="C12" s="68"/>
      <c r="D12" s="68"/>
      <c r="E12" s="68"/>
    </row>
    <row r="13" spans="1:5" x14ac:dyDescent="0.25">
      <c r="A13" s="73" t="s">
        <v>22</v>
      </c>
      <c r="B13" s="73"/>
      <c r="C13" s="73"/>
      <c r="D13" s="73"/>
      <c r="E13" s="73"/>
    </row>
    <row r="14" spans="1:5" ht="11.25" customHeight="1" x14ac:dyDescent="0.25">
      <c r="A14" s="67" t="s">
        <v>2</v>
      </c>
      <c r="B14" s="68"/>
      <c r="C14" s="68"/>
      <c r="D14" s="68"/>
      <c r="E14" s="68"/>
    </row>
    <row r="15" spans="1:5" x14ac:dyDescent="0.25">
      <c r="A15" s="73" t="s">
        <v>23</v>
      </c>
      <c r="B15" s="73"/>
      <c r="C15" s="73"/>
      <c r="D15" s="73"/>
      <c r="E15" s="73"/>
    </row>
    <row r="16" spans="1:5" ht="10.5" customHeight="1" x14ac:dyDescent="0.25">
      <c r="A16" s="67" t="s">
        <v>16</v>
      </c>
      <c r="B16" s="68"/>
      <c r="C16" s="68"/>
      <c r="D16" s="68"/>
      <c r="E16" s="68"/>
    </row>
    <row r="17" spans="1:8" ht="31.5" customHeight="1" x14ac:dyDescent="0.25">
      <c r="A17" s="73" t="s">
        <v>17</v>
      </c>
      <c r="B17" s="73"/>
      <c r="C17" s="73"/>
      <c r="D17" s="73"/>
      <c r="E17" s="73"/>
    </row>
    <row r="18" spans="1:8" ht="61.5" customHeight="1" x14ac:dyDescent="0.25">
      <c r="A18" s="73" t="s">
        <v>36</v>
      </c>
      <c r="B18" s="73"/>
      <c r="C18" s="73"/>
      <c r="D18" s="73"/>
      <c r="E18" s="73"/>
    </row>
    <row r="19" spans="1:8" ht="33.75" customHeight="1" x14ac:dyDescent="0.25">
      <c r="A19" s="79" t="s">
        <v>26</v>
      </c>
      <c r="B19" s="79"/>
      <c r="C19" s="79"/>
      <c r="D19" s="79"/>
      <c r="E19" s="79"/>
    </row>
    <row r="20" spans="1:8" x14ac:dyDescent="0.25">
      <c r="A20" s="79"/>
      <c r="B20" s="79"/>
      <c r="C20" s="79"/>
      <c r="D20" s="79"/>
      <c r="E20" s="79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44</v>
      </c>
      <c r="B22" s="8" t="s">
        <v>43</v>
      </c>
      <c r="C22" s="3" t="s">
        <v>4</v>
      </c>
      <c r="D22" s="3">
        <v>13.91</v>
      </c>
      <c r="E22" s="7">
        <f>D22*F20*G20</f>
        <v>51511.512000000002</v>
      </c>
      <c r="H22" s="18"/>
    </row>
    <row r="23" spans="1:8" ht="45" x14ac:dyDescent="0.25">
      <c r="A23" s="6" t="s">
        <v>69</v>
      </c>
      <c r="B23" s="8" t="s">
        <v>70</v>
      </c>
      <c r="C23" s="3" t="s">
        <v>4</v>
      </c>
      <c r="D23" s="3"/>
      <c r="E23" s="7">
        <f>1226.1*3</f>
        <v>3678.2999999999997</v>
      </c>
      <c r="H23" s="18"/>
    </row>
    <row r="24" spans="1:8" x14ac:dyDescent="0.25">
      <c r="A24" s="6" t="s">
        <v>41</v>
      </c>
      <c r="B24" s="8" t="s">
        <v>24</v>
      </c>
      <c r="C24" s="3" t="s">
        <v>4</v>
      </c>
      <c r="D24" s="3">
        <v>3.6</v>
      </c>
      <c r="E24" s="7">
        <f>D24*F20*G20</f>
        <v>13331.52</v>
      </c>
      <c r="H24" s="18"/>
    </row>
    <row r="25" spans="1:8" x14ac:dyDescent="0.25">
      <c r="A25" s="6" t="s">
        <v>48</v>
      </c>
      <c r="B25" s="8" t="s">
        <v>70</v>
      </c>
      <c r="C25" s="3" t="s">
        <v>4</v>
      </c>
      <c r="D25" s="3"/>
      <c r="E25" s="7">
        <v>589.03</v>
      </c>
      <c r="H25" s="18"/>
    </row>
    <row r="26" spans="1:8" ht="15.75" x14ac:dyDescent="0.25">
      <c r="A26" s="6" t="s">
        <v>28</v>
      </c>
      <c r="B26" s="8" t="s">
        <v>70</v>
      </c>
      <c r="C26" s="3" t="s">
        <v>29</v>
      </c>
      <c r="D26" s="20"/>
      <c r="E26" s="28">
        <v>0</v>
      </c>
      <c r="H26" s="18"/>
    </row>
    <row r="27" spans="1:8" ht="30" x14ac:dyDescent="0.25">
      <c r="A27" s="23" t="s">
        <v>77</v>
      </c>
      <c r="B27" s="43" t="s">
        <v>72</v>
      </c>
      <c r="C27" s="3" t="s">
        <v>29</v>
      </c>
      <c r="D27" s="20"/>
      <c r="E27" s="28">
        <v>12441.63</v>
      </c>
      <c r="H27" s="18"/>
    </row>
    <row r="28" spans="1:8" ht="30" x14ac:dyDescent="0.25">
      <c r="A28" s="23" t="s">
        <v>76</v>
      </c>
      <c r="B28" s="43" t="s">
        <v>72</v>
      </c>
      <c r="C28" s="3" t="s">
        <v>29</v>
      </c>
      <c r="D28" s="20"/>
      <c r="E28" s="28">
        <v>5731.57</v>
      </c>
      <c r="H28" s="18"/>
    </row>
    <row r="29" spans="1:8" ht="15.75" x14ac:dyDescent="0.25">
      <c r="A29" s="23" t="s">
        <v>71</v>
      </c>
      <c r="B29" s="43" t="s">
        <v>73</v>
      </c>
      <c r="C29" s="3" t="s">
        <v>55</v>
      </c>
      <c r="D29" s="20">
        <v>1.5</v>
      </c>
      <c r="E29" s="28">
        <f>D29*218.47</f>
        <v>327.70499999999998</v>
      </c>
      <c r="H29" s="18"/>
    </row>
    <row r="30" spans="1:8" s="13" customFormat="1" ht="14.25" x14ac:dyDescent="0.2">
      <c r="A30" s="9" t="s">
        <v>27</v>
      </c>
      <c r="B30" s="10"/>
      <c r="C30" s="11"/>
      <c r="D30" s="11"/>
      <c r="E30" s="12">
        <f>SUM(E22:E29)</f>
        <v>87611.267000000007</v>
      </c>
    </row>
    <row r="32" spans="1:8" ht="28.5" customHeight="1" x14ac:dyDescent="0.25">
      <c r="A32" s="80" t="s">
        <v>75</v>
      </c>
      <c r="B32" s="80"/>
      <c r="C32" s="80"/>
      <c r="D32" s="80"/>
      <c r="E32" s="80"/>
    </row>
    <row r="33" spans="1:5" ht="30" customHeight="1" x14ac:dyDescent="0.25">
      <c r="A33" s="73" t="s">
        <v>21</v>
      </c>
      <c r="B33" s="73"/>
      <c r="C33" s="73"/>
      <c r="D33" s="73"/>
      <c r="E33" s="73"/>
    </row>
    <row r="34" spans="1:5" ht="13.9" customHeight="1" x14ac:dyDescent="0.25">
      <c r="A34" s="73" t="s">
        <v>20</v>
      </c>
      <c r="B34" s="73"/>
      <c r="C34" s="73"/>
      <c r="D34" s="73"/>
      <c r="E34" s="73"/>
    </row>
    <row r="35" spans="1:5" ht="31.5" customHeight="1" x14ac:dyDescent="0.25">
      <c r="A35" s="73" t="s">
        <v>31</v>
      </c>
      <c r="B35" s="73"/>
      <c r="C35" s="73"/>
      <c r="D35" s="73"/>
      <c r="E35" s="73"/>
    </row>
    <row r="36" spans="1:5" x14ac:dyDescent="0.25">
      <c r="A36" s="73" t="s">
        <v>18</v>
      </c>
      <c r="B36" s="73"/>
      <c r="C36" s="73"/>
      <c r="D36" s="73"/>
      <c r="E36" s="73"/>
    </row>
    <row r="37" spans="1:5" x14ac:dyDescent="0.25">
      <c r="A37" s="78" t="s">
        <v>5</v>
      </c>
      <c r="B37" s="78"/>
      <c r="C37" s="78"/>
      <c r="D37" s="78"/>
      <c r="E37" s="78"/>
    </row>
    <row r="38" spans="1:5" x14ac:dyDescent="0.25">
      <c r="A38" s="73" t="s">
        <v>18</v>
      </c>
      <c r="B38" s="73"/>
      <c r="C38" s="73"/>
      <c r="D38" s="73"/>
      <c r="E38" s="73"/>
    </row>
    <row r="39" spans="1:5" ht="13.9" customHeight="1" x14ac:dyDescent="0.25">
      <c r="A39" s="81" t="s">
        <v>30</v>
      </c>
      <c r="B39" s="81"/>
      <c r="C39" s="81"/>
      <c r="D39" s="81"/>
      <c r="E39" s="81"/>
    </row>
    <row r="40" spans="1:5" x14ac:dyDescent="0.25">
      <c r="B40" s="82" t="s">
        <v>19</v>
      </c>
      <c r="C40" s="82"/>
      <c r="D40" s="82"/>
      <c r="E40" s="5" t="s">
        <v>6</v>
      </c>
    </row>
    <row r="41" spans="1:5" x14ac:dyDescent="0.25">
      <c r="A41" s="37"/>
      <c r="B41" s="37"/>
      <c r="C41" s="37"/>
      <c r="D41" s="37"/>
      <c r="E41" s="37"/>
    </row>
    <row r="42" spans="1:5" ht="13.9" customHeight="1" x14ac:dyDescent="0.25">
      <c r="A42" s="81" t="s">
        <v>40</v>
      </c>
      <c r="B42" s="81"/>
      <c r="C42" s="81"/>
      <c r="D42" s="81"/>
      <c r="E42" s="81"/>
    </row>
    <row r="43" spans="1:5" x14ac:dyDescent="0.25">
      <c r="B43" s="82" t="s">
        <v>19</v>
      </c>
      <c r="C43" s="82"/>
      <c r="D43" s="82"/>
      <c r="E43" s="5" t="s">
        <v>6</v>
      </c>
    </row>
    <row r="45" spans="1:5" x14ac:dyDescent="0.25">
      <c r="A45" s="2" t="s">
        <v>38</v>
      </c>
    </row>
    <row r="46" spans="1:5" x14ac:dyDescent="0.25">
      <c r="A46" s="13" t="s">
        <v>33</v>
      </c>
    </row>
    <row r="47" spans="1:5" x14ac:dyDescent="0.25">
      <c r="A47" s="2" t="s">
        <v>42</v>
      </c>
      <c r="B47" s="16">
        <f>'2кв'!B49</f>
        <v>-100889.90000000001</v>
      </c>
    </row>
    <row r="48" spans="1:5" ht="15.75" x14ac:dyDescent="0.25">
      <c r="A48" s="14" t="s">
        <v>74</v>
      </c>
      <c r="B48" s="17"/>
    </row>
    <row r="49" spans="1:6" x14ac:dyDescent="0.25">
      <c r="A49" s="2" t="s">
        <v>34</v>
      </c>
      <c r="B49" s="17">
        <v>82515.45</v>
      </c>
    </row>
    <row r="50" spans="1:6" x14ac:dyDescent="0.25">
      <c r="A50" s="2" t="s">
        <v>45</v>
      </c>
      <c r="B50" s="22">
        <f>3*100</f>
        <v>300</v>
      </c>
    </row>
    <row r="51" spans="1:6" ht="30" x14ac:dyDescent="0.25">
      <c r="A51" s="39" t="s">
        <v>39</v>
      </c>
      <c r="B51" s="17">
        <f>E30</f>
        <v>87611.267000000007</v>
      </c>
      <c r="F51" s="21"/>
    </row>
    <row r="52" spans="1:6" x14ac:dyDescent="0.25">
      <c r="A52" s="15" t="s">
        <v>35</v>
      </c>
      <c r="B52" s="16">
        <f>B47+B49+B50-B51</f>
        <v>-105685.71700000002</v>
      </c>
    </row>
  </sheetData>
  <mergeCells count="30"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E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34" zoomScaleNormal="100" zoomScaleSheetLayoutView="100" workbookViewId="0">
      <selection activeCell="I39" sqref="I3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30.75" customHeight="1" x14ac:dyDescent="0.25">
      <c r="A2" s="70" t="s">
        <v>12</v>
      </c>
      <c r="B2" s="71"/>
      <c r="C2" s="71"/>
      <c r="D2" s="71"/>
      <c r="E2" s="71"/>
    </row>
    <row r="3" spans="1:5" x14ac:dyDescent="0.25">
      <c r="A3" s="72" t="s">
        <v>99</v>
      </c>
      <c r="B3" s="72"/>
      <c r="C3" s="72"/>
      <c r="D3" s="72"/>
      <c r="E3" s="72"/>
    </row>
    <row r="4" spans="1:5" s="1" customFormat="1" ht="15.6" customHeight="1" x14ac:dyDescent="0.25">
      <c r="A4" s="35" t="s">
        <v>13</v>
      </c>
      <c r="B4" s="36"/>
      <c r="C4" s="36"/>
      <c r="D4" s="83" t="s">
        <v>100</v>
      </c>
      <c r="E4" s="83"/>
    </row>
    <row r="5" spans="1:5" x14ac:dyDescent="0.25">
      <c r="A5" s="41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74" t="s">
        <v>25</v>
      </c>
      <c r="B7" s="74"/>
      <c r="C7" s="74"/>
      <c r="D7" s="74"/>
      <c r="E7" s="74"/>
    </row>
    <row r="8" spans="1:5" x14ac:dyDescent="0.25">
      <c r="A8" s="67" t="s">
        <v>1</v>
      </c>
      <c r="B8" s="67"/>
      <c r="C8" s="67"/>
      <c r="D8" s="67"/>
      <c r="E8" s="67"/>
    </row>
    <row r="9" spans="1:5" x14ac:dyDescent="0.25">
      <c r="A9" s="73" t="s">
        <v>32</v>
      </c>
      <c r="B9" s="73"/>
      <c r="C9" s="73"/>
      <c r="D9" s="73"/>
      <c r="E9" s="73"/>
    </row>
    <row r="10" spans="1:5" ht="25.9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3" t="s">
        <v>37</v>
      </c>
      <c r="B11" s="73"/>
      <c r="C11" s="73"/>
      <c r="D11" s="73"/>
      <c r="E11" s="73"/>
    </row>
    <row r="12" spans="1:5" x14ac:dyDescent="0.25">
      <c r="A12" s="67" t="s">
        <v>15</v>
      </c>
      <c r="B12" s="68"/>
      <c r="C12" s="68"/>
      <c r="D12" s="68"/>
      <c r="E12" s="68"/>
    </row>
    <row r="13" spans="1:5" x14ac:dyDescent="0.25">
      <c r="A13" s="73" t="s">
        <v>22</v>
      </c>
      <c r="B13" s="73"/>
      <c r="C13" s="73"/>
      <c r="D13" s="73"/>
      <c r="E13" s="73"/>
    </row>
    <row r="14" spans="1:5" ht="11.25" customHeight="1" x14ac:dyDescent="0.25">
      <c r="A14" s="67" t="s">
        <v>2</v>
      </c>
      <c r="B14" s="68"/>
      <c r="C14" s="68"/>
      <c r="D14" s="68"/>
      <c r="E14" s="68"/>
    </row>
    <row r="15" spans="1:5" x14ac:dyDescent="0.25">
      <c r="A15" s="73" t="s">
        <v>23</v>
      </c>
      <c r="B15" s="73"/>
      <c r="C15" s="73"/>
      <c r="D15" s="73"/>
      <c r="E15" s="73"/>
    </row>
    <row r="16" spans="1:5" ht="10.5" customHeight="1" x14ac:dyDescent="0.25">
      <c r="A16" s="67" t="s">
        <v>16</v>
      </c>
      <c r="B16" s="68"/>
      <c r="C16" s="68"/>
      <c r="D16" s="68"/>
      <c r="E16" s="68"/>
    </row>
    <row r="17" spans="1:8" ht="31.5" customHeight="1" x14ac:dyDescent="0.25">
      <c r="A17" s="73" t="s">
        <v>17</v>
      </c>
      <c r="B17" s="73"/>
      <c r="C17" s="73"/>
      <c r="D17" s="73"/>
      <c r="E17" s="73"/>
    </row>
    <row r="18" spans="1:8" ht="61.5" customHeight="1" x14ac:dyDescent="0.25">
      <c r="A18" s="73" t="s">
        <v>36</v>
      </c>
      <c r="B18" s="73"/>
      <c r="C18" s="73"/>
      <c r="D18" s="73"/>
      <c r="E18" s="73"/>
    </row>
    <row r="19" spans="1:8" ht="33.75" customHeight="1" x14ac:dyDescent="0.25">
      <c r="A19" s="79" t="s">
        <v>26</v>
      </c>
      <c r="B19" s="79"/>
      <c r="C19" s="79"/>
      <c r="D19" s="79"/>
      <c r="E19" s="79"/>
    </row>
    <row r="20" spans="1:8" x14ac:dyDescent="0.25">
      <c r="A20" s="79"/>
      <c r="B20" s="79"/>
      <c r="C20" s="79"/>
      <c r="D20" s="79"/>
      <c r="E20" s="79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44</v>
      </c>
      <c r="B22" s="8" t="s">
        <v>43</v>
      </c>
      <c r="C22" s="3" t="s">
        <v>4</v>
      </c>
      <c r="D22" s="3">
        <v>13.91</v>
      </c>
      <c r="E22" s="7">
        <f>D22*F20*G20</f>
        <v>51511.512000000002</v>
      </c>
      <c r="H22" s="18"/>
    </row>
    <row r="23" spans="1:8" ht="45" x14ac:dyDescent="0.25">
      <c r="A23" s="6" t="s">
        <v>69</v>
      </c>
      <c r="B23" s="8" t="s">
        <v>101</v>
      </c>
      <c r="C23" s="3" t="s">
        <v>4</v>
      </c>
      <c r="D23" s="3"/>
      <c r="E23" s="7">
        <f>1226.1*3</f>
        <v>3678.2999999999997</v>
      </c>
      <c r="H23" s="18"/>
    </row>
    <row r="24" spans="1:8" x14ac:dyDescent="0.25">
      <c r="A24" s="6" t="s">
        <v>41</v>
      </c>
      <c r="B24" s="8" t="s">
        <v>24</v>
      </c>
      <c r="C24" s="3" t="s">
        <v>4</v>
      </c>
      <c r="D24" s="3">
        <v>3.6</v>
      </c>
      <c r="E24" s="7">
        <f>D24*F20*G20</f>
        <v>13331.52</v>
      </c>
      <c r="H24" s="18"/>
    </row>
    <row r="25" spans="1:8" x14ac:dyDescent="0.25">
      <c r="A25" s="6" t="s">
        <v>48</v>
      </c>
      <c r="B25" s="8" t="s">
        <v>101</v>
      </c>
      <c r="C25" s="3" t="s">
        <v>4</v>
      </c>
      <c r="D25" s="3"/>
      <c r="E25" s="7">
        <v>0</v>
      </c>
      <c r="H25" s="18"/>
    </row>
    <row r="26" spans="1:8" ht="15.75" x14ac:dyDescent="0.25">
      <c r="A26" s="6" t="s">
        <v>28</v>
      </c>
      <c r="B26" s="8" t="s">
        <v>101</v>
      </c>
      <c r="C26" s="3" t="s">
        <v>29</v>
      </c>
      <c r="D26" s="20"/>
      <c r="E26" s="28">
        <v>2095.86</v>
      </c>
      <c r="H26" s="18"/>
    </row>
    <row r="27" spans="1:8" ht="30" x14ac:dyDescent="0.25">
      <c r="A27" s="6" t="s">
        <v>102</v>
      </c>
      <c r="B27" s="8" t="s">
        <v>106</v>
      </c>
      <c r="C27" s="3" t="s">
        <v>29</v>
      </c>
      <c r="D27" s="3"/>
      <c r="E27" s="7">
        <v>34384.26</v>
      </c>
      <c r="H27" s="18"/>
    </row>
    <row r="28" spans="1:8" ht="30" x14ac:dyDescent="0.25">
      <c r="A28" s="6" t="s">
        <v>103</v>
      </c>
      <c r="B28" s="8" t="s">
        <v>107</v>
      </c>
      <c r="C28" s="3" t="s">
        <v>108</v>
      </c>
      <c r="D28" s="3">
        <v>4</v>
      </c>
      <c r="E28" s="7">
        <f>D28*218.47</f>
        <v>873.88</v>
      </c>
      <c r="H28" s="18"/>
    </row>
    <row r="29" spans="1:8" ht="45" x14ac:dyDescent="0.25">
      <c r="A29" s="6" t="s">
        <v>104</v>
      </c>
      <c r="B29" s="8" t="s">
        <v>107</v>
      </c>
      <c r="C29" s="3" t="s">
        <v>108</v>
      </c>
      <c r="D29" s="3">
        <v>7</v>
      </c>
      <c r="E29" s="7">
        <f t="shared" ref="E29:E30" si="0">D29*218.47</f>
        <v>1529.29</v>
      </c>
      <c r="H29" s="18"/>
    </row>
    <row r="30" spans="1:8" ht="30" x14ac:dyDescent="0.25">
      <c r="A30" s="6" t="s">
        <v>105</v>
      </c>
      <c r="B30" s="8" t="s">
        <v>107</v>
      </c>
      <c r="C30" s="3" t="s">
        <v>108</v>
      </c>
      <c r="D30" s="3">
        <v>6</v>
      </c>
      <c r="E30" s="7">
        <f t="shared" si="0"/>
        <v>1310.82</v>
      </c>
      <c r="H30" s="18"/>
    </row>
    <row r="31" spans="1:8" ht="15.75" x14ac:dyDescent="0.25">
      <c r="A31" s="23"/>
      <c r="B31" s="43"/>
      <c r="C31" s="3"/>
      <c r="D31" s="20"/>
      <c r="E31" s="28"/>
      <c r="H31" s="18"/>
    </row>
    <row r="32" spans="1:8" s="13" customFormat="1" ht="14.25" x14ac:dyDescent="0.2">
      <c r="A32" s="9" t="s">
        <v>27</v>
      </c>
      <c r="B32" s="10"/>
      <c r="C32" s="11"/>
      <c r="D32" s="11"/>
      <c r="E32" s="12">
        <f>SUM(E22:E31)</f>
        <v>108715.44200000002</v>
      </c>
    </row>
    <row r="34" spans="1:5" ht="28.5" customHeight="1" x14ac:dyDescent="0.25">
      <c r="A34" s="80" t="s">
        <v>116</v>
      </c>
      <c r="B34" s="80"/>
      <c r="C34" s="80"/>
      <c r="D34" s="80"/>
      <c r="E34" s="80"/>
    </row>
    <row r="35" spans="1:5" ht="30" customHeight="1" x14ac:dyDescent="0.25">
      <c r="A35" s="73" t="s">
        <v>21</v>
      </c>
      <c r="B35" s="73"/>
      <c r="C35" s="73"/>
      <c r="D35" s="73"/>
      <c r="E35" s="73"/>
    </row>
    <row r="36" spans="1:5" ht="13.9" customHeight="1" x14ac:dyDescent="0.25">
      <c r="A36" s="73" t="s">
        <v>20</v>
      </c>
      <c r="B36" s="73"/>
      <c r="C36" s="73"/>
      <c r="D36" s="73"/>
      <c r="E36" s="73"/>
    </row>
    <row r="37" spans="1:5" ht="31.5" customHeight="1" x14ac:dyDescent="0.25">
      <c r="A37" s="73" t="s">
        <v>31</v>
      </c>
      <c r="B37" s="73"/>
      <c r="C37" s="73"/>
      <c r="D37" s="73"/>
      <c r="E37" s="73"/>
    </row>
    <row r="38" spans="1:5" x14ac:dyDescent="0.25">
      <c r="A38" s="73" t="s">
        <v>18</v>
      </c>
      <c r="B38" s="73"/>
      <c r="C38" s="73"/>
      <c r="D38" s="73"/>
      <c r="E38" s="73"/>
    </row>
    <row r="39" spans="1:5" x14ac:dyDescent="0.25">
      <c r="A39" s="78" t="s">
        <v>5</v>
      </c>
      <c r="B39" s="78"/>
      <c r="C39" s="78"/>
      <c r="D39" s="78"/>
      <c r="E39" s="78"/>
    </row>
    <row r="40" spans="1:5" x14ac:dyDescent="0.25">
      <c r="A40" s="73" t="s">
        <v>18</v>
      </c>
      <c r="B40" s="73"/>
      <c r="C40" s="73"/>
      <c r="D40" s="73"/>
      <c r="E40" s="73"/>
    </row>
    <row r="41" spans="1:5" ht="13.9" customHeight="1" x14ac:dyDescent="0.25">
      <c r="A41" s="81" t="s">
        <v>30</v>
      </c>
      <c r="B41" s="81"/>
      <c r="C41" s="81"/>
      <c r="D41" s="81"/>
      <c r="E41" s="81"/>
    </row>
    <row r="42" spans="1:5" x14ac:dyDescent="0.25">
      <c r="B42" s="82" t="s">
        <v>19</v>
      </c>
      <c r="C42" s="82"/>
      <c r="D42" s="82"/>
      <c r="E42" s="5" t="s">
        <v>6</v>
      </c>
    </row>
    <row r="43" spans="1:5" x14ac:dyDescent="0.25">
      <c r="A43" s="40"/>
      <c r="B43" s="40"/>
      <c r="C43" s="40"/>
      <c r="D43" s="40"/>
      <c r="E43" s="40"/>
    </row>
    <row r="44" spans="1:5" ht="13.9" customHeight="1" x14ac:dyDescent="0.25">
      <c r="A44" s="81" t="s">
        <v>40</v>
      </c>
      <c r="B44" s="81"/>
      <c r="C44" s="81"/>
      <c r="D44" s="81"/>
      <c r="E44" s="81"/>
    </row>
    <row r="45" spans="1:5" x14ac:dyDescent="0.25">
      <c r="B45" s="82" t="s">
        <v>19</v>
      </c>
      <c r="C45" s="82"/>
      <c r="D45" s="82"/>
      <c r="E45" s="5" t="s">
        <v>6</v>
      </c>
    </row>
    <row r="47" spans="1:5" x14ac:dyDescent="0.25">
      <c r="A47" s="2" t="s">
        <v>38</v>
      </c>
    </row>
    <row r="48" spans="1:5" x14ac:dyDescent="0.25">
      <c r="A48" s="13" t="s">
        <v>33</v>
      </c>
    </row>
    <row r="49" spans="1:6" x14ac:dyDescent="0.25">
      <c r="A49" s="2" t="s">
        <v>42</v>
      </c>
      <c r="B49" s="16">
        <f>'3кв'!B52</f>
        <v>-105685.71700000002</v>
      </c>
    </row>
    <row r="50" spans="1:6" ht="15.75" x14ac:dyDescent="0.25">
      <c r="A50" s="14" t="s">
        <v>74</v>
      </c>
      <c r="B50" s="17"/>
    </row>
    <row r="51" spans="1:6" x14ac:dyDescent="0.25">
      <c r="A51" s="2" t="s">
        <v>34</v>
      </c>
      <c r="B51" s="17">
        <f>90276.44-3.31</f>
        <v>90273.13</v>
      </c>
    </row>
    <row r="52" spans="1:6" x14ac:dyDescent="0.25">
      <c r="A52" s="2" t="s">
        <v>45</v>
      </c>
      <c r="B52" s="22">
        <f>110*3+30</f>
        <v>360</v>
      </c>
    </row>
    <row r="53" spans="1:6" x14ac:dyDescent="0.25">
      <c r="A53" s="53" t="s">
        <v>109</v>
      </c>
      <c r="B53" s="54">
        <f>150*8</f>
        <v>1200</v>
      </c>
    </row>
    <row r="54" spans="1:6" ht="30" x14ac:dyDescent="0.25">
      <c r="A54" s="42" t="s">
        <v>39</v>
      </c>
      <c r="B54" s="17">
        <f>E32</f>
        <v>108715.44200000002</v>
      </c>
      <c r="F54" s="21"/>
    </row>
    <row r="55" spans="1:6" x14ac:dyDescent="0.25">
      <c r="A55" s="15" t="s">
        <v>35</v>
      </c>
      <c r="B55" s="16">
        <f>B49+B51+B52+B53-B54</f>
        <v>-122568.02900000004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topLeftCell="A17" zoomScaleNormal="100" zoomScaleSheetLayoutView="100" workbookViewId="0">
      <selection activeCell="B28" sqref="B28:C31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6.42578125" style="52" customWidth="1"/>
    <col min="4" max="4" width="18.2851562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6" t="s">
        <v>78</v>
      </c>
      <c r="B1" s="86"/>
      <c r="C1" s="86"/>
      <c r="D1" s="44"/>
    </row>
    <row r="2" spans="1:5" x14ac:dyDescent="0.25">
      <c r="A2" s="87" t="s">
        <v>79</v>
      </c>
      <c r="B2" s="87"/>
      <c r="C2" s="87"/>
      <c r="D2" s="14"/>
    </row>
    <row r="3" spans="1:5" x14ac:dyDescent="0.25">
      <c r="A3" s="87" t="s">
        <v>80</v>
      </c>
      <c r="B3" s="87"/>
      <c r="C3" s="87"/>
      <c r="D3" s="14"/>
    </row>
    <row r="4" spans="1:5" x14ac:dyDescent="0.25">
      <c r="A4" s="86" t="s">
        <v>110</v>
      </c>
      <c r="B4" s="86"/>
      <c r="C4" s="86"/>
      <c r="D4" s="44"/>
    </row>
    <row r="5" spans="1:5" x14ac:dyDescent="0.25">
      <c r="A5" s="88"/>
      <c r="B5" s="88"/>
      <c r="C5" s="88"/>
    </row>
    <row r="6" spans="1:5" x14ac:dyDescent="0.25">
      <c r="A6" s="14"/>
      <c r="B6" s="55" t="s">
        <v>81</v>
      </c>
      <c r="C6" s="56">
        <f>'1кв'!B48</f>
        <v>-72898.5</v>
      </c>
      <c r="D6" s="45"/>
    </row>
    <row r="7" spans="1:5" x14ac:dyDescent="0.25">
      <c r="A7" s="46" t="s">
        <v>82</v>
      </c>
      <c r="B7" s="55" t="s">
        <v>111</v>
      </c>
      <c r="C7" s="56"/>
      <c r="D7" s="45"/>
    </row>
    <row r="8" spans="1:5" x14ac:dyDescent="0.25">
      <c r="B8" s="57" t="s">
        <v>84</v>
      </c>
      <c r="C8" s="58">
        <f>'1кв'!B50+'2кв'!B46+'3кв'!B49+'4кв'!B51</f>
        <v>303305.09999999998</v>
      </c>
      <c r="D8" s="47"/>
      <c r="E8" s="48"/>
    </row>
    <row r="9" spans="1:5" ht="30" x14ac:dyDescent="0.25">
      <c r="A9" s="46"/>
      <c r="B9" s="59" t="s">
        <v>85</v>
      </c>
      <c r="C9" s="60">
        <f>'4кв'!B53</f>
        <v>1200</v>
      </c>
      <c r="D9" s="47"/>
      <c r="E9" s="48"/>
    </row>
    <row r="10" spans="1:5" ht="30" x14ac:dyDescent="0.25">
      <c r="A10" s="46"/>
      <c r="B10" s="59" t="s">
        <v>86</v>
      </c>
      <c r="C10" s="60">
        <f>'1кв'!B51+'2кв'!B47+'3кв'!B50+'4кв'!B52</f>
        <v>1260</v>
      </c>
      <c r="D10" s="47"/>
      <c r="E10" s="48"/>
    </row>
    <row r="11" spans="1:5" x14ac:dyDescent="0.25">
      <c r="A11" s="46"/>
      <c r="B11" s="59"/>
      <c r="C11" s="60"/>
      <c r="D11" s="47"/>
      <c r="E11" s="48"/>
    </row>
    <row r="12" spans="1:5" x14ac:dyDescent="0.25">
      <c r="A12" s="36"/>
      <c r="B12" s="57" t="s">
        <v>87</v>
      </c>
      <c r="C12" s="56">
        <f>SUM(C8:C11)</f>
        <v>305765.09999999998</v>
      </c>
      <c r="D12" s="45"/>
      <c r="E12" s="48"/>
    </row>
    <row r="13" spans="1:5" x14ac:dyDescent="0.25">
      <c r="B13" s="84"/>
      <c r="C13" s="85"/>
      <c r="D13" s="49"/>
    </row>
    <row r="14" spans="1:5" x14ac:dyDescent="0.25">
      <c r="A14" s="50" t="s">
        <v>88</v>
      </c>
      <c r="B14" s="61" t="s">
        <v>44</v>
      </c>
      <c r="C14" s="58">
        <f>'1кв'!E22+'2кв'!E22+'3кв'!E22+'4кв'!E22</f>
        <v>200194.99199999997</v>
      </c>
      <c r="D14" s="49"/>
    </row>
    <row r="15" spans="1:5" ht="30" x14ac:dyDescent="0.25">
      <c r="A15" s="50"/>
      <c r="B15" s="61" t="s">
        <v>89</v>
      </c>
      <c r="C15" s="58">
        <f>'1кв'!E23+'2кв'!E23+'3кв'!E23+'4кв'!E23</f>
        <v>13487.099999999999</v>
      </c>
      <c r="D15" s="49"/>
    </row>
    <row r="16" spans="1:5" x14ac:dyDescent="0.25">
      <c r="A16" s="50"/>
      <c r="B16" s="61" t="s">
        <v>41</v>
      </c>
      <c r="C16" s="58">
        <f>'1кв'!E24+'2кв'!E24+'3кв'!E24+'4кв'!E24</f>
        <v>52066.991999999998</v>
      </c>
      <c r="D16" s="49"/>
    </row>
    <row r="17" spans="1:6" x14ac:dyDescent="0.25">
      <c r="B17" s="62" t="s">
        <v>48</v>
      </c>
      <c r="C17" s="58">
        <f>'1кв'!E25+'2кв'!E25+'3кв'!E25+'4кв'!E25</f>
        <v>589.03</v>
      </c>
      <c r="D17" s="49"/>
    </row>
    <row r="18" spans="1:6" x14ac:dyDescent="0.25">
      <c r="A18" s="50"/>
      <c r="B18" s="63" t="s">
        <v>28</v>
      </c>
      <c r="C18" s="58">
        <f>'1кв'!E26+'2кв'!E26+'3кв'!E26+'4кв'!E26</f>
        <v>18010.86</v>
      </c>
      <c r="D18" s="49"/>
    </row>
    <row r="19" spans="1:6" x14ac:dyDescent="0.25">
      <c r="A19" s="50"/>
      <c r="B19" s="64" t="s">
        <v>115</v>
      </c>
      <c r="C19" s="58">
        <f>'1кв'!E27+'1кв'!E28+'1кв'!E29+'1кв'!E30+'3кв'!E29+'4кв'!E28+'4кв'!E29+'4кв'!E30</f>
        <v>18528.195</v>
      </c>
      <c r="D19" s="49"/>
      <c r="E19" s="48"/>
    </row>
    <row r="20" spans="1:6" x14ac:dyDescent="0.25">
      <c r="A20" s="50"/>
      <c r="B20" s="64" t="s">
        <v>90</v>
      </c>
      <c r="C20" s="58">
        <f>SUM(C22:C24)</f>
        <v>52557.46</v>
      </c>
      <c r="D20" s="49"/>
    </row>
    <row r="21" spans="1:6" x14ac:dyDescent="0.25">
      <c r="A21" s="50"/>
      <c r="B21" s="63" t="s">
        <v>83</v>
      </c>
      <c r="C21" s="58"/>
      <c r="D21" s="49"/>
    </row>
    <row r="22" spans="1:6" x14ac:dyDescent="0.25">
      <c r="A22" s="50"/>
      <c r="B22" s="61" t="s">
        <v>112</v>
      </c>
      <c r="C22" s="58">
        <f>'4кв'!E27</f>
        <v>34384.26</v>
      </c>
      <c r="D22" s="49"/>
    </row>
    <row r="23" spans="1:6" x14ac:dyDescent="0.25">
      <c r="A23" s="50"/>
      <c r="B23" s="61" t="s">
        <v>113</v>
      </c>
      <c r="C23" s="58">
        <f>'3кв'!E27</f>
        <v>12441.63</v>
      </c>
      <c r="D23" s="49"/>
    </row>
    <row r="24" spans="1:6" x14ac:dyDescent="0.25">
      <c r="A24" s="50"/>
      <c r="B24" s="61" t="s">
        <v>114</v>
      </c>
      <c r="C24" s="58">
        <f>'3кв'!E28</f>
        <v>5731.57</v>
      </c>
      <c r="D24" s="49"/>
    </row>
    <row r="25" spans="1:6" x14ac:dyDescent="0.25">
      <c r="B25" s="65" t="s">
        <v>91</v>
      </c>
      <c r="C25" s="56">
        <f>SUM(C14:C20)</f>
        <v>355434.62900000002</v>
      </c>
      <c r="D25" s="49">
        <f>'1кв'!E31+'2кв'!E27+'3кв'!E30+'4кв'!E32</f>
        <v>355434.62900000007</v>
      </c>
      <c r="E25" s="48">
        <f>C25-D25</f>
        <v>0</v>
      </c>
      <c r="F25" s="48"/>
    </row>
    <row r="26" spans="1:6" x14ac:dyDescent="0.25">
      <c r="B26" s="66" t="s">
        <v>92</v>
      </c>
      <c r="C26" s="56">
        <f>(C6+C12)-C25</f>
        <v>-122568.02900000004</v>
      </c>
      <c r="D26" s="49">
        <f>C26-'4кв'!B55</f>
        <v>0</v>
      </c>
      <c r="E26" s="48"/>
    </row>
    <row r="27" spans="1:6" x14ac:dyDescent="0.25">
      <c r="B27" s="46"/>
      <c r="C27" s="51"/>
      <c r="D27" s="49"/>
    </row>
    <row r="28" spans="1:6" x14ac:dyDescent="0.25">
      <c r="B28" s="46" t="s">
        <v>117</v>
      </c>
      <c r="C28" s="46"/>
      <c r="D28" s="49"/>
    </row>
    <row r="29" spans="1:6" x14ac:dyDescent="0.25">
      <c r="B29" s="46" t="s">
        <v>118</v>
      </c>
      <c r="C29" s="46">
        <v>154646.19</v>
      </c>
      <c r="D29" s="49"/>
    </row>
    <row r="30" spans="1:6" x14ac:dyDescent="0.25">
      <c r="B30" s="89" t="s">
        <v>119</v>
      </c>
      <c r="C30" s="89">
        <v>199544.04</v>
      </c>
      <c r="D30" s="49"/>
    </row>
    <row r="31" spans="1:6" x14ac:dyDescent="0.25">
      <c r="B31" s="46" t="s">
        <v>120</v>
      </c>
      <c r="C31" s="46">
        <f>C30-C29</f>
        <v>44897.850000000006</v>
      </c>
      <c r="D31" s="49"/>
    </row>
    <row r="32" spans="1:6" x14ac:dyDescent="0.25">
      <c r="B32" s="46"/>
      <c r="C32" s="51"/>
      <c r="D32" s="49"/>
    </row>
    <row r="33" spans="1:4" x14ac:dyDescent="0.25">
      <c r="A33" s="46" t="s">
        <v>93</v>
      </c>
      <c r="C33" s="51"/>
      <c r="D33" s="49"/>
    </row>
    <row r="34" spans="1:4" x14ac:dyDescent="0.25">
      <c r="B34" s="46"/>
      <c r="C34" s="51"/>
      <c r="D34" s="49"/>
    </row>
    <row r="35" spans="1:4" x14ac:dyDescent="0.25">
      <c r="A35" s="1" t="s">
        <v>94</v>
      </c>
      <c r="B35" s="46" t="s">
        <v>95</v>
      </c>
      <c r="C35" s="51"/>
      <c r="D35" s="49"/>
    </row>
    <row r="36" spans="1:4" x14ac:dyDescent="0.25">
      <c r="B36" s="46" t="s">
        <v>96</v>
      </c>
      <c r="C36" s="51"/>
      <c r="D36" s="49"/>
    </row>
    <row r="37" spans="1:4" x14ac:dyDescent="0.25">
      <c r="B37" s="46" t="s">
        <v>97</v>
      </c>
      <c r="C37" s="51"/>
      <c r="D37" s="49"/>
    </row>
    <row r="38" spans="1:4" x14ac:dyDescent="0.25">
      <c r="B38" s="46"/>
      <c r="C38" s="51"/>
      <c r="D38" s="49"/>
    </row>
    <row r="39" spans="1:4" x14ac:dyDescent="0.25">
      <c r="B39" s="46" t="s">
        <v>98</v>
      </c>
      <c r="C39" s="51"/>
      <c r="D39" s="49"/>
    </row>
    <row r="40" spans="1:4" x14ac:dyDescent="0.25">
      <c r="B40" s="46"/>
      <c r="C40" s="51"/>
      <c r="D40" s="49"/>
    </row>
    <row r="41" spans="1:4" x14ac:dyDescent="0.25">
      <c r="B41" s="46"/>
      <c r="C41" s="51"/>
      <c r="D41" s="49"/>
    </row>
  </sheetData>
  <mergeCells count="6">
    <mergeCell ref="B13:C13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2022-03-11T07:47:24Z</dcterms:modified>
</cp:coreProperties>
</file>