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'1кв'!$A$1:$E$57</definedName>
    <definedName name="_xlnm.Print_Area" localSheetId="1">'2кв'!$A$1:$E$61</definedName>
    <definedName name="_xlnm.Print_Area" localSheetId="2">'3кв'!$A$1:$E$55</definedName>
    <definedName name="_xlnm.Print_Area" localSheetId="3">'4кв'!$A$1:$E$58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C40" i="20" l="1"/>
  <c r="B53" i="19" l="1"/>
  <c r="C23" i="20" l="1"/>
  <c r="C24" i="20"/>
  <c r="C25" i="20"/>
  <c r="C22" i="20"/>
  <c r="C21" i="20"/>
  <c r="C20" i="20"/>
  <c r="C19" i="20"/>
  <c r="C28" i="20"/>
  <c r="C27" i="20"/>
  <c r="C32" i="20"/>
  <c r="C31" i="20"/>
  <c r="C29" i="20" s="1"/>
  <c r="C26" i="20"/>
  <c r="C15" i="20"/>
  <c r="C16" i="20"/>
  <c r="C14" i="20"/>
  <c r="C13" i="20"/>
  <c r="C6" i="20"/>
  <c r="C34" i="20" l="1"/>
  <c r="C17" i="20"/>
  <c r="C35" i="20" s="1"/>
  <c r="B58" i="19"/>
  <c r="B56" i="19"/>
  <c r="B55" i="19"/>
  <c r="B54" i="19"/>
  <c r="B51" i="19"/>
  <c r="E35" i="19"/>
  <c r="E31" i="19"/>
  <c r="E32" i="19"/>
  <c r="E33" i="19"/>
  <c r="E30" i="19"/>
  <c r="E24" i="19" l="1"/>
  <c r="E23" i="19"/>
  <c r="E22" i="19"/>
  <c r="B57" i="19" l="1"/>
  <c r="B50" i="18"/>
  <c r="B48" i="18"/>
  <c r="E32" i="18"/>
  <c r="E31" i="18"/>
  <c r="E30" i="18"/>
  <c r="E37" i="17"/>
  <c r="E23" i="18"/>
  <c r="B53" i="18" l="1"/>
  <c r="B52" i="18"/>
  <c r="E24" i="18"/>
  <c r="E22" i="18"/>
  <c r="B54" i="18" s="1"/>
  <c r="B55" i="18" l="1"/>
  <c r="B56" i="17" l="1"/>
  <c r="E29" i="17" l="1"/>
  <c r="E23" i="17"/>
  <c r="E30" i="17"/>
  <c r="E34" i="17"/>
  <c r="E33" i="17"/>
  <c r="B54" i="17"/>
  <c r="B59" i="17"/>
  <c r="B58" i="17"/>
  <c r="E36" i="17"/>
  <c r="E35" i="17"/>
  <c r="E24" i="17"/>
  <c r="E22" i="17"/>
  <c r="E38" i="17" s="1"/>
  <c r="B60" i="17" l="1"/>
  <c r="B61" i="17" s="1"/>
  <c r="B57" i="16"/>
  <c r="E34" i="16"/>
  <c r="E31" i="16"/>
  <c r="E32" i="16"/>
  <c r="E33" i="16"/>
  <c r="E30" i="16"/>
  <c r="B55" i="16" l="1"/>
  <c r="B54" i="16"/>
  <c r="E24" i="16"/>
  <c r="E23" i="16"/>
  <c r="E22" i="16"/>
  <c r="B56" i="16" l="1"/>
</calcChain>
</file>

<file path=xl/sharedStrings.xml><?xml version="1.0" encoding="utf-8"?>
<sst xmlns="http://schemas.openxmlformats.org/spreadsheetml/2006/main" count="386" uniqueCount="137">
  <si>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</si>
  <si>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</si>
  <si>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</si>
  <si>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</si>
  <si>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</si>
  <si>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</si>
  <si>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</si>
  <si>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</si>
  <si>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</si>
  <si>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</si>
  <si>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</si>
  <si>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</si>
  <si>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</si>
  <si>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</si>
  <si>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</si>
  <si>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</si>
  <si>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</si>
  <si>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</si>
  <si>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</si>
  <si>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</si>
  <si>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</si>
  <si>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</si>
  <si>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</si>
  <si>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</si>
  <si>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</si>
  <si>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49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</si>
  <si>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Тритенко Валентины Петровны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</si>
  <si>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№16 от 09.03.2015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</si>
  <si>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</si>
  <si>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</si>
  <si>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</si>
  <si>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</si>
  <si>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</si>
  <si>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март</t>
  </si>
  <si>
    <t>ч/час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</si>
  <si>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</si>
  <si>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Тритенко В.П.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</si>
  <si>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</si>
  <si>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</si>
  <si>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</si>
  <si>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</si>
  <si>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 дома = 2695,2м2</t>
  </si>
  <si>
    <t>февраль</t>
  </si>
  <si>
    <t xml:space="preserve">Расходы по содержанию и тек. Ремонту </t>
  </si>
  <si>
    <t xml:space="preserve">Расходы по управлению МКД </t>
  </si>
  <si>
    <t>ИТОГО, руб.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</si>
  <si>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</si>
  <si>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</si>
  <si>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</si>
  <si>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</si>
  <si>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январь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</si>
  <si>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</si>
  <si>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</si>
  <si>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</si>
  <si>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</si>
  <si>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</si>
  <si>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</si>
  <si>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</si>
  <si>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за 1 квартал 2021 года</t>
  </si>
  <si>
    <t>"31" 03  2021 г.</t>
  </si>
  <si>
    <t>Установка кодового замка,регулировка доводчика</t>
  </si>
  <si>
    <t>Замена КНС стояка кв.11,14</t>
  </si>
  <si>
    <t>частичный ремонт кровли кв.16,29</t>
  </si>
  <si>
    <t>монтаж доски объявлений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</si>
  <si>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2021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03 2021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семьдесят четыре тысячи двести шестьдесят два рубля 64 копейки</t>
    </r>
  </si>
  <si>
    <t>Предъявлено населению 174163,32</t>
  </si>
  <si>
    <t>2 квартал</t>
  </si>
  <si>
    <t>замена обратки ГВС на три подъезда (смета)</t>
  </si>
  <si>
    <t>замена кранов на стояках ГВС,ХВС кв.10</t>
  </si>
  <si>
    <t>замена доводчика</t>
  </si>
  <si>
    <t>ремонт скамейки на детской площадке</t>
  </si>
  <si>
    <t>демонтаж и вывоз малых форм</t>
  </si>
  <si>
    <t>замена ввода ХВС в подвале</t>
  </si>
  <si>
    <t>апрель</t>
  </si>
  <si>
    <t>май</t>
  </si>
  <si>
    <t>июнь</t>
  </si>
  <si>
    <t xml:space="preserve">Окраска МАФ </t>
  </si>
  <si>
    <t>замена ОПУ ГВС тепловычислитель 2шт</t>
  </si>
  <si>
    <t>за 2 квартал 2021 года</t>
  </si>
  <si>
    <t>"30" 06  2021 г.</t>
  </si>
  <si>
    <t>Обработка подъездов хлорсодержащими растворами опрыскивание 1 раз в неделю (май, июнь -1 раз в 2 недели)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</si>
  <si>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2021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2021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тридцать две тысячи девятьсот пятьдесят рублей 09 копеек</t>
    </r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</si>
  <si>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</si>
  <si>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</si>
  <si>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</si>
  <si>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</si>
  <si>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>Замена стояка ГВС 2 подъезд</t>
  </si>
  <si>
    <t>установка скамеек,сушилки для белья</t>
  </si>
  <si>
    <t>сентябрь</t>
  </si>
  <si>
    <t xml:space="preserve">           2. Всего за период с "01" 07 2021 г. по "30" 09 2021 г. выполнено работ (оказано услуг) на общую сумму сто семьдесят шесть тысяч четыреста тридцать восемь рублей 09 копеек</t>
  </si>
  <si>
    <t>Предъявлено населению 183273,69</t>
  </si>
  <si>
    <t>4 квартал</t>
  </si>
  <si>
    <t>за 4 квартал 2021 года</t>
  </si>
  <si>
    <t>"31" 12 2021 г.</t>
  </si>
  <si>
    <t>установка 2-х скамеек</t>
  </si>
  <si>
    <t>ремонт системы отопления</t>
  </si>
  <si>
    <t>засыпка просевшего грунта в месте ввода отопления</t>
  </si>
  <si>
    <t>ремонт кровли балкона кв.45</t>
  </si>
  <si>
    <t>октябрь</t>
  </si>
  <si>
    <t>ноябрь</t>
  </si>
  <si>
    <t xml:space="preserve">           2. Всего за период с "01" 10 2021 г. по "31" 12 2021 г. выполнено работ (оказано услуг) на общую сумму сто девяносто четыре тысячи восемьсот одиннадцать рублей 52 копейки</t>
  </si>
  <si>
    <t>Предъявлено населению 183567,47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</si>
  <si>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</si>
  <si>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</si>
  <si>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</si>
  <si>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</si>
  <si>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</si>
  <si>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</si>
  <si>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</si>
  <si>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</si>
  <si>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</si>
  <si>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</si>
  <si>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</si>
  <si>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</si>
  <si>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</si>
  <si>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</si>
  <si>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</si>
  <si>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</si>
  <si>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</si>
  <si>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</si>
  <si>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</si>
  <si>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</si>
  <si>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</si>
  <si>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</si>
  <si>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49</t>
  </si>
  <si>
    <t>Начислено всего 705908,01</t>
  </si>
  <si>
    <t>* холодная вода на СОИ-</t>
  </si>
  <si>
    <t>* горячая вода на СОИ- 533910,47</t>
  </si>
  <si>
    <t>* электроэнергия на СОИ- 14907,41</t>
  </si>
  <si>
    <t>* водоотведение на СОИ-16520,53</t>
  </si>
  <si>
    <t>* Окраска МАФ (смета)</t>
  </si>
  <si>
    <t>* замена обратки ГВС на три подъезда (смета)</t>
  </si>
  <si>
    <t>Непредвиденные расходы 160 ч/ч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</si>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</sst>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\ _₽"/>
    <numFmt numFmtId="165" formatCode="#,##0.00_ ;\-#,##0.00\ "/>
    <numFmt numFmtId="166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5" fillId="0" borderId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0" fillId="0" borderId="3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0" xfId="1" applyFont="1"/>
    <xf numFmtId="0" fontId="11" fillId="0" borderId="0" xfId="0" applyFont="1"/>
    <xf numFmtId="43" fontId="4" fillId="0" borderId="0" xfId="0" applyNumberFormat="1" applyFont="1"/>
    <xf numFmtId="0" fontId="10" fillId="0" borderId="4" xfId="0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39" fontId="7" fillId="0" borderId="0" xfId="1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9" fontId="4" fillId="0" borderId="1" xfId="1" applyNumberFormat="1" applyFont="1" applyBorder="1" applyAlignment="1">
      <alignment horizontal="right" vertical="center" wrapText="1"/>
    </xf>
    <xf numFmtId="2" fontId="7" fillId="0" borderId="0" xfId="1" applyNumberFormat="1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4" xfId="0" applyFont="1" applyBorder="1"/>
    <xf numFmtId="0" fontId="10" fillId="0" borderId="1" xfId="0" applyFont="1" applyBorder="1" applyAlignment="1"/>
    <xf numFmtId="0" fontId="10" fillId="0" borderId="4" xfId="0" applyFont="1" applyFill="1" applyBorder="1" applyAlignment="1">
      <alignment wrapText="1"/>
    </xf>
    <xf numFmtId="0" fontId="10" fillId="0" borderId="7" xfId="0" applyFont="1" applyBorder="1" applyAlignment="1"/>
    <xf numFmtId="0" fontId="10" fillId="0" borderId="4" xfId="0" applyFont="1" applyBorder="1" applyAlignment="1">
      <alignment horizontal="right"/>
    </xf>
    <xf numFmtId="0" fontId="10" fillId="2" borderId="4" xfId="0" applyFont="1" applyFill="1" applyBorder="1"/>
    <xf numFmtId="0" fontId="10" fillId="0" borderId="4" xfId="0" applyFont="1" applyBorder="1" applyAlignment="1"/>
    <xf numFmtId="164" fontId="7" fillId="0" borderId="0" xfId="1" applyNumberFormat="1" applyFont="1" applyAlignment="1">
      <alignment horizontal="right"/>
    </xf>
    <xf numFmtId="0" fontId="10" fillId="0" borderId="8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3" fillId="0" borderId="0" xfId="0" applyFont="1" applyAlignment="1"/>
    <xf numFmtId="0" fontId="3" fillId="0" borderId="0" xfId="0" applyFont="1" applyAlignment="1"/>
    <xf numFmtId="4" fontId="13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1" applyNumberFormat="1" applyFont="1" applyBorder="1"/>
    <xf numFmtId="43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/>
    <xf numFmtId="43" fontId="3" fillId="0" borderId="0" xfId="1" applyFont="1" applyAlignment="1">
      <alignment horizontal="left"/>
    </xf>
    <xf numFmtId="43" fontId="3" fillId="0" borderId="0" xfId="1" applyFont="1"/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/>
    <xf numFmtId="2" fontId="3" fillId="2" borderId="1" xfId="1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3" fillId="0" borderId="1" xfId="1" applyNumberFormat="1" applyFont="1" applyBorder="1" applyAlignment="1">
      <alignment horizontal="center"/>
    </xf>
    <xf numFmtId="2" fontId="10" fillId="0" borderId="4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0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2" fontId="3" fillId="0" borderId="9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19" zoomScaleNormal="100" zoomScaleSheetLayoutView="100" workbookViewId="0">
      <selection activeCell="A49" sqref="A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5.2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58</v>
      </c>
      <c r="B3" s="85"/>
      <c r="C3" s="85"/>
      <c r="D3" s="85"/>
      <c r="E3" s="85"/>
    </row>
    <row r="4" spans="1:5" s="1" customFormat="1" ht="15.6" customHeight="1" x14ac:dyDescent="0.25">
      <c r="A4" s="23" t="s">
        <v>13</v>
      </c>
      <c r="B4" s="4"/>
      <c r="C4" s="4"/>
      <c r="D4" s="87" t="s">
        <v>59</v>
      </c>
      <c r="E4" s="87"/>
    </row>
    <row r="5" spans="1:5" x14ac:dyDescent="0.25">
      <c r="A5" s="27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6" t="s">
        <v>25</v>
      </c>
      <c r="B7" s="86"/>
      <c r="C7" s="86"/>
      <c r="D7" s="86"/>
      <c r="E7" s="86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4" t="s">
        <v>26</v>
      </c>
      <c r="B9" s="74"/>
      <c r="C9" s="74"/>
      <c r="D9" s="74"/>
      <c r="E9" s="74"/>
    </row>
    <row r="10" spans="1:5" ht="20.25" customHeight="1" x14ac:dyDescent="0.25">
      <c r="A10" s="88" t="s">
        <v>14</v>
      </c>
      <c r="B10" s="89"/>
      <c r="C10" s="89"/>
      <c r="D10" s="89"/>
      <c r="E10" s="89"/>
    </row>
    <row r="11" spans="1:5" ht="30.75" customHeight="1" x14ac:dyDescent="0.25">
      <c r="A11" s="74" t="s">
        <v>27</v>
      </c>
      <c r="B11" s="74"/>
      <c r="C11" s="74"/>
      <c r="D11" s="74"/>
      <c r="E11" s="74"/>
    </row>
    <row r="12" spans="1:5" x14ac:dyDescent="0.25">
      <c r="A12" s="78" t="s">
        <v>15</v>
      </c>
      <c r="B12" s="79"/>
      <c r="C12" s="79"/>
      <c r="D12" s="79"/>
      <c r="E12" s="79"/>
    </row>
    <row r="13" spans="1:5" ht="15" customHeight="1" x14ac:dyDescent="0.25">
      <c r="A13" s="74" t="s">
        <v>22</v>
      </c>
      <c r="B13" s="74"/>
      <c r="C13" s="74"/>
      <c r="D13" s="74"/>
      <c r="E13" s="74"/>
    </row>
    <row r="14" spans="1:5" x14ac:dyDescent="0.25">
      <c r="A14" s="78" t="s">
        <v>2</v>
      </c>
      <c r="B14" s="79"/>
      <c r="C14" s="79"/>
      <c r="D14" s="79"/>
      <c r="E14" s="79"/>
    </row>
    <row r="15" spans="1:5" ht="13.5" customHeight="1" x14ac:dyDescent="0.25">
      <c r="A15" s="74" t="s">
        <v>23</v>
      </c>
      <c r="B15" s="74"/>
      <c r="C15" s="74"/>
      <c r="D15" s="74"/>
      <c r="E15" s="74"/>
    </row>
    <row r="16" spans="1:5" ht="13.5" customHeight="1" x14ac:dyDescent="0.25">
      <c r="A16" s="78" t="s">
        <v>16</v>
      </c>
      <c r="B16" s="79"/>
      <c r="C16" s="79"/>
      <c r="D16" s="79"/>
      <c r="E16" s="79"/>
    </row>
    <row r="17" spans="1:7" ht="31.5" customHeight="1" x14ac:dyDescent="0.25">
      <c r="A17" s="74" t="s">
        <v>17</v>
      </c>
      <c r="B17" s="74"/>
      <c r="C17" s="74"/>
      <c r="D17" s="74"/>
      <c r="E17" s="74"/>
    </row>
    <row r="18" spans="1:7" ht="60.6" customHeight="1" x14ac:dyDescent="0.25">
      <c r="A18" s="74" t="s">
        <v>28</v>
      </c>
      <c r="B18" s="74"/>
      <c r="C18" s="74"/>
      <c r="D18" s="74"/>
      <c r="E18" s="74"/>
    </row>
    <row r="19" spans="1:7" ht="37.5" customHeight="1" x14ac:dyDescent="0.25">
      <c r="A19" s="80" t="s">
        <v>29</v>
      </c>
      <c r="B19" s="80"/>
      <c r="C19" s="80"/>
      <c r="D19" s="80"/>
      <c r="E19" s="80"/>
    </row>
    <row r="20" spans="1:7" ht="12.75" customHeight="1" x14ac:dyDescent="0.25">
      <c r="A20" s="80"/>
      <c r="B20" s="80"/>
      <c r="C20" s="80"/>
      <c r="D20" s="80"/>
      <c r="E20" s="80"/>
      <c r="F20" s="2">
        <v>2695.2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48</v>
      </c>
      <c r="B22" s="8" t="s">
        <v>47</v>
      </c>
      <c r="C22" s="3" t="s">
        <v>4</v>
      </c>
      <c r="D22" s="3">
        <v>12.28</v>
      </c>
      <c r="E22" s="7">
        <f>D22*F20*G20</f>
        <v>99291.167999999991</v>
      </c>
      <c r="G22" s="18"/>
    </row>
    <row r="23" spans="1:7" ht="75" x14ac:dyDescent="0.25">
      <c r="A23" s="6" t="s">
        <v>53</v>
      </c>
      <c r="B23" s="8" t="s">
        <v>31</v>
      </c>
      <c r="C23" s="3" t="s">
        <v>4</v>
      </c>
      <c r="D23" s="3"/>
      <c r="E23" s="7">
        <f>1692.7*3</f>
        <v>5078.1000000000004</v>
      </c>
      <c r="G23" s="18"/>
    </row>
    <row r="24" spans="1:7" x14ac:dyDescent="0.25">
      <c r="A24" s="13" t="s">
        <v>44</v>
      </c>
      <c r="B24" s="14" t="s">
        <v>24</v>
      </c>
      <c r="C24" s="15" t="s">
        <v>4</v>
      </c>
      <c r="D24" s="15">
        <v>4.78</v>
      </c>
      <c r="E24" s="7">
        <f>D24*F20*G20</f>
        <v>38649.168000000005</v>
      </c>
      <c r="G24" s="18"/>
    </row>
    <row r="25" spans="1:7" x14ac:dyDescent="0.25">
      <c r="A25" s="6" t="s">
        <v>54</v>
      </c>
      <c r="B25" s="8" t="s">
        <v>31</v>
      </c>
      <c r="C25" s="3" t="s">
        <v>32</v>
      </c>
      <c r="D25" s="3"/>
      <c r="E25" s="28">
        <v>0</v>
      </c>
      <c r="G25" s="18"/>
    </row>
    <row r="26" spans="1:7" ht="15.75" x14ac:dyDescent="0.25">
      <c r="A26" s="1" t="s">
        <v>55</v>
      </c>
      <c r="B26" s="8" t="s">
        <v>31</v>
      </c>
      <c r="C26" s="3" t="s">
        <v>32</v>
      </c>
      <c r="D26" s="3"/>
      <c r="E26" s="7">
        <v>8212.2900000000009</v>
      </c>
      <c r="G26" s="18"/>
    </row>
    <row r="27" spans="1:7" x14ac:dyDescent="0.25">
      <c r="A27" s="6" t="s">
        <v>56</v>
      </c>
      <c r="B27" s="8" t="s">
        <v>31</v>
      </c>
      <c r="C27" s="3" t="s">
        <v>32</v>
      </c>
      <c r="D27" s="3"/>
      <c r="E27" s="7">
        <v>3708.72</v>
      </c>
      <c r="G27" s="18"/>
    </row>
    <row r="28" spans="1:7" x14ac:dyDescent="0.25">
      <c r="A28" s="6" t="s">
        <v>57</v>
      </c>
      <c r="B28" s="8" t="s">
        <v>31</v>
      </c>
      <c r="C28" s="3" t="s">
        <v>32</v>
      </c>
      <c r="D28" s="3"/>
      <c r="E28" s="7">
        <v>4062.24</v>
      </c>
      <c r="G28" s="18"/>
    </row>
    <row r="29" spans="1:7" x14ac:dyDescent="0.25">
      <c r="A29" s="6" t="s">
        <v>30</v>
      </c>
      <c r="B29" s="8" t="s">
        <v>31</v>
      </c>
      <c r="C29" s="3" t="s">
        <v>32</v>
      </c>
      <c r="D29" s="3"/>
      <c r="E29" s="7">
        <v>6982.95</v>
      </c>
      <c r="G29" s="18"/>
    </row>
    <row r="30" spans="1:7" ht="30" x14ac:dyDescent="0.25">
      <c r="A30" s="11" t="s">
        <v>60</v>
      </c>
      <c r="B30" s="19" t="s">
        <v>50</v>
      </c>
      <c r="C30" s="3" t="s">
        <v>34</v>
      </c>
      <c r="D30" s="33">
        <v>4</v>
      </c>
      <c r="E30" s="7">
        <f>D30*206.95</f>
        <v>827.8</v>
      </c>
      <c r="G30" s="18"/>
    </row>
    <row r="31" spans="1:7" x14ac:dyDescent="0.25">
      <c r="A31" s="12" t="s">
        <v>61</v>
      </c>
      <c r="B31" s="19" t="s">
        <v>42</v>
      </c>
      <c r="C31" s="3" t="s">
        <v>34</v>
      </c>
      <c r="D31" s="33">
        <v>16</v>
      </c>
      <c r="E31" s="7">
        <f>D31*206.95</f>
        <v>3311.2</v>
      </c>
      <c r="G31" s="18"/>
    </row>
    <row r="32" spans="1:7" ht="21" customHeight="1" x14ac:dyDescent="0.25">
      <c r="A32" s="22" t="s">
        <v>62</v>
      </c>
      <c r="B32" s="19" t="s">
        <v>33</v>
      </c>
      <c r="C32" s="3" t="s">
        <v>34</v>
      </c>
      <c r="D32" s="34">
        <v>18</v>
      </c>
      <c r="E32" s="7">
        <f>D32*206.95</f>
        <v>3725.1</v>
      </c>
      <c r="G32" s="18"/>
    </row>
    <row r="33" spans="1:7" x14ac:dyDescent="0.25">
      <c r="A33" s="12" t="s">
        <v>63</v>
      </c>
      <c r="B33" s="19" t="s">
        <v>33</v>
      </c>
      <c r="C33" s="3" t="s">
        <v>34</v>
      </c>
      <c r="D33" s="33">
        <v>2</v>
      </c>
      <c r="E33" s="7">
        <f>D33*206.95</f>
        <v>413.9</v>
      </c>
      <c r="G33" s="18"/>
    </row>
    <row r="34" spans="1:7" s="10" customFormat="1" ht="14.25" x14ac:dyDescent="0.2">
      <c r="A34" s="20" t="s">
        <v>45</v>
      </c>
      <c r="B34" s="20"/>
      <c r="C34" s="20"/>
      <c r="D34" s="20"/>
      <c r="E34" s="9">
        <f>SUM(E22:E33)</f>
        <v>174262.636</v>
      </c>
    </row>
    <row r="36" spans="1:7" ht="33.75" customHeight="1" x14ac:dyDescent="0.25">
      <c r="A36" s="81" t="s">
        <v>64</v>
      </c>
      <c r="B36" s="81"/>
      <c r="C36" s="81"/>
      <c r="D36" s="81"/>
      <c r="E36" s="81"/>
    </row>
    <row r="37" spans="1:7" ht="32.25" customHeight="1" x14ac:dyDescent="0.25">
      <c r="A37" s="74" t="s">
        <v>21</v>
      </c>
      <c r="B37" s="74"/>
      <c r="C37" s="74"/>
      <c r="D37" s="74"/>
      <c r="E37" s="74"/>
    </row>
    <row r="38" spans="1:7" x14ac:dyDescent="0.25">
      <c r="A38" s="74" t="s">
        <v>20</v>
      </c>
      <c r="B38" s="74"/>
      <c r="C38" s="74"/>
      <c r="D38" s="74"/>
      <c r="E38" s="74"/>
    </row>
    <row r="39" spans="1:7" ht="35.25" customHeight="1" x14ac:dyDescent="0.25">
      <c r="A39" s="74" t="s">
        <v>37</v>
      </c>
      <c r="B39" s="74"/>
      <c r="C39" s="74"/>
      <c r="D39" s="74"/>
      <c r="E39" s="74"/>
    </row>
    <row r="40" spans="1:7" x14ac:dyDescent="0.25">
      <c r="A40" s="74" t="s">
        <v>18</v>
      </c>
      <c r="B40" s="74"/>
      <c r="C40" s="74"/>
      <c r="D40" s="74"/>
      <c r="E40" s="74"/>
    </row>
    <row r="41" spans="1:7" x14ac:dyDescent="0.25">
      <c r="A41" s="77" t="s">
        <v>5</v>
      </c>
      <c r="B41" s="77"/>
      <c r="C41" s="77"/>
      <c r="D41" s="77"/>
      <c r="E41" s="77"/>
    </row>
    <row r="42" spans="1:7" x14ac:dyDescent="0.25">
      <c r="A42" s="74" t="s">
        <v>18</v>
      </c>
      <c r="B42" s="74"/>
      <c r="C42" s="74"/>
      <c r="D42" s="74"/>
      <c r="E42" s="74"/>
    </row>
    <row r="43" spans="1:7" x14ac:dyDescent="0.25">
      <c r="A43" s="75" t="s">
        <v>35</v>
      </c>
      <c r="B43" s="75"/>
      <c r="C43" s="75"/>
      <c r="D43" s="75"/>
      <c r="E43" s="75"/>
    </row>
    <row r="44" spans="1:7" x14ac:dyDescent="0.25">
      <c r="B44" s="76" t="s">
        <v>19</v>
      </c>
      <c r="C44" s="76"/>
      <c r="D44" s="76"/>
      <c r="E44" s="5" t="s">
        <v>6</v>
      </c>
    </row>
    <row r="45" spans="1:7" x14ac:dyDescent="0.25">
      <c r="A45" s="26"/>
      <c r="B45" s="26"/>
      <c r="C45" s="26"/>
      <c r="D45" s="26"/>
      <c r="E45" s="26"/>
    </row>
    <row r="46" spans="1:7" x14ac:dyDescent="0.25">
      <c r="A46" s="75" t="s">
        <v>36</v>
      </c>
      <c r="B46" s="75"/>
      <c r="C46" s="75"/>
      <c r="D46" s="75"/>
      <c r="E46" s="75"/>
    </row>
    <row r="47" spans="1:7" x14ac:dyDescent="0.25">
      <c r="B47" s="76" t="s">
        <v>19</v>
      </c>
      <c r="C47" s="76"/>
      <c r="D47" s="76"/>
      <c r="E47" s="5" t="s">
        <v>6</v>
      </c>
    </row>
    <row r="48" spans="1:7" x14ac:dyDescent="0.25">
      <c r="A48" s="2" t="s">
        <v>41</v>
      </c>
    </row>
    <row r="49" spans="1:2" x14ac:dyDescent="0.25">
      <c r="A49" s="10" t="s">
        <v>38</v>
      </c>
    </row>
    <row r="50" spans="1:2" x14ac:dyDescent="0.25">
      <c r="A50" s="10" t="s">
        <v>46</v>
      </c>
      <c r="B50" s="24">
        <v>-8612.94</v>
      </c>
    </row>
    <row r="51" spans="1:2" ht="26.25" customHeight="1" x14ac:dyDescent="0.25">
      <c r="A51" s="25" t="s">
        <v>65</v>
      </c>
      <c r="B51" s="16"/>
    </row>
    <row r="52" spans="1:2" x14ac:dyDescent="0.25">
      <c r="A52" s="2" t="s">
        <v>39</v>
      </c>
      <c r="B52" s="16">
        <v>163840.69</v>
      </c>
    </row>
    <row r="53" spans="1:2" x14ac:dyDescent="0.25">
      <c r="A53" s="2" t="s">
        <v>51</v>
      </c>
      <c r="B53" s="16">
        <v>1050</v>
      </c>
    </row>
    <row r="54" spans="1:2" x14ac:dyDescent="0.25">
      <c r="A54" s="2" t="s">
        <v>49</v>
      </c>
      <c r="B54" s="16">
        <f>2*300</f>
        <v>600</v>
      </c>
    </row>
    <row r="55" spans="1:2" x14ac:dyDescent="0.25">
      <c r="A55" s="2" t="s">
        <v>52</v>
      </c>
      <c r="B55" s="16">
        <f>3*200</f>
        <v>600</v>
      </c>
    </row>
    <row r="56" spans="1:2" ht="30" x14ac:dyDescent="0.25">
      <c r="A56" s="25" t="s">
        <v>43</v>
      </c>
      <c r="B56" s="16">
        <f>E34</f>
        <v>174262.636</v>
      </c>
    </row>
    <row r="57" spans="1:2" x14ac:dyDescent="0.25">
      <c r="A57" s="17" t="s">
        <v>40</v>
      </c>
      <c r="B57" s="29">
        <f>B50+B52+B53+B54+B55-B56</f>
        <v>-16784.885999999999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  <mergeCell ref="A41:E41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0:E40"/>
    <mergeCell ref="A42:E42"/>
    <mergeCell ref="A43:E43"/>
    <mergeCell ref="B44:D44"/>
    <mergeCell ref="A46:E46"/>
    <mergeCell ref="B47:D47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19" zoomScaleNormal="100" zoomScaleSheetLayoutView="100" workbookViewId="0">
      <selection activeCell="A31" sqref="A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5.2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78</v>
      </c>
      <c r="B3" s="85"/>
      <c r="C3" s="85"/>
      <c r="D3" s="85"/>
      <c r="E3" s="85"/>
    </row>
    <row r="4" spans="1:5" s="1" customFormat="1" ht="15.6" customHeight="1" x14ac:dyDescent="0.25">
      <c r="A4" s="23" t="s">
        <v>13</v>
      </c>
      <c r="B4" s="4"/>
      <c r="C4" s="4"/>
      <c r="D4" s="87" t="s">
        <v>79</v>
      </c>
      <c r="E4" s="87"/>
    </row>
    <row r="5" spans="1:5" x14ac:dyDescent="0.25">
      <c r="A5" s="32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6" t="s">
        <v>25</v>
      </c>
      <c r="B7" s="86"/>
      <c r="C7" s="86"/>
      <c r="D7" s="86"/>
      <c r="E7" s="86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4" t="s">
        <v>26</v>
      </c>
      <c r="B9" s="74"/>
      <c r="C9" s="74"/>
      <c r="D9" s="74"/>
      <c r="E9" s="74"/>
    </row>
    <row r="10" spans="1:5" ht="20.25" customHeight="1" x14ac:dyDescent="0.25">
      <c r="A10" s="88" t="s">
        <v>14</v>
      </c>
      <c r="B10" s="89"/>
      <c r="C10" s="89"/>
      <c r="D10" s="89"/>
      <c r="E10" s="89"/>
    </row>
    <row r="11" spans="1:5" ht="30.75" customHeight="1" x14ac:dyDescent="0.25">
      <c r="A11" s="74" t="s">
        <v>27</v>
      </c>
      <c r="B11" s="74"/>
      <c r="C11" s="74"/>
      <c r="D11" s="74"/>
      <c r="E11" s="74"/>
    </row>
    <row r="12" spans="1:5" x14ac:dyDescent="0.25">
      <c r="A12" s="78" t="s">
        <v>15</v>
      </c>
      <c r="B12" s="79"/>
      <c r="C12" s="79"/>
      <c r="D12" s="79"/>
      <c r="E12" s="79"/>
    </row>
    <row r="13" spans="1:5" ht="15" customHeight="1" x14ac:dyDescent="0.25">
      <c r="A13" s="74" t="s">
        <v>22</v>
      </c>
      <c r="B13" s="74"/>
      <c r="C13" s="74"/>
      <c r="D13" s="74"/>
      <c r="E13" s="74"/>
    </row>
    <row r="14" spans="1:5" x14ac:dyDescent="0.25">
      <c r="A14" s="78" t="s">
        <v>2</v>
      </c>
      <c r="B14" s="79"/>
      <c r="C14" s="79"/>
      <c r="D14" s="79"/>
      <c r="E14" s="79"/>
    </row>
    <row r="15" spans="1:5" ht="13.5" customHeight="1" x14ac:dyDescent="0.25">
      <c r="A15" s="74" t="s">
        <v>23</v>
      </c>
      <c r="B15" s="74"/>
      <c r="C15" s="74"/>
      <c r="D15" s="74"/>
      <c r="E15" s="74"/>
    </row>
    <row r="16" spans="1:5" ht="13.5" customHeight="1" x14ac:dyDescent="0.25">
      <c r="A16" s="78" t="s">
        <v>16</v>
      </c>
      <c r="B16" s="79"/>
      <c r="C16" s="79"/>
      <c r="D16" s="79"/>
      <c r="E16" s="79"/>
    </row>
    <row r="17" spans="1:7" ht="31.5" customHeight="1" x14ac:dyDescent="0.25">
      <c r="A17" s="74" t="s">
        <v>17</v>
      </c>
      <c r="B17" s="74"/>
      <c r="C17" s="74"/>
      <c r="D17" s="74"/>
      <c r="E17" s="74"/>
    </row>
    <row r="18" spans="1:7" ht="60.6" customHeight="1" x14ac:dyDescent="0.25">
      <c r="A18" s="74" t="s">
        <v>28</v>
      </c>
      <c r="B18" s="74"/>
      <c r="C18" s="74"/>
      <c r="D18" s="74"/>
      <c r="E18" s="74"/>
    </row>
    <row r="19" spans="1:7" ht="37.5" customHeight="1" x14ac:dyDescent="0.25">
      <c r="A19" s="80" t="s">
        <v>29</v>
      </c>
      <c r="B19" s="80"/>
      <c r="C19" s="80"/>
      <c r="D19" s="80"/>
      <c r="E19" s="80"/>
    </row>
    <row r="20" spans="1:7" ht="12.75" customHeight="1" x14ac:dyDescent="0.25">
      <c r="A20" s="80"/>
      <c r="B20" s="80"/>
      <c r="C20" s="80"/>
      <c r="D20" s="80"/>
      <c r="E20" s="80"/>
      <c r="F20" s="2">
        <v>2695.2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48</v>
      </c>
      <c r="B22" s="8" t="s">
        <v>47</v>
      </c>
      <c r="C22" s="3" t="s">
        <v>4</v>
      </c>
      <c r="D22" s="3">
        <v>12.28</v>
      </c>
      <c r="E22" s="7">
        <f>D22*F20*G20</f>
        <v>99291.167999999991</v>
      </c>
      <c r="G22" s="18"/>
    </row>
    <row r="23" spans="1:7" ht="60" x14ac:dyDescent="0.25">
      <c r="A23" s="6" t="s">
        <v>80</v>
      </c>
      <c r="B23" s="8" t="s">
        <v>66</v>
      </c>
      <c r="C23" s="3" t="s">
        <v>4</v>
      </c>
      <c r="D23" s="3"/>
      <c r="E23" s="7">
        <f>1692.7*2</f>
        <v>3385.4</v>
      </c>
      <c r="G23" s="18"/>
    </row>
    <row r="24" spans="1:7" x14ac:dyDescent="0.25">
      <c r="A24" s="13" t="s">
        <v>44</v>
      </c>
      <c r="B24" s="14" t="s">
        <v>24</v>
      </c>
      <c r="C24" s="15" t="s">
        <v>4</v>
      </c>
      <c r="D24" s="15">
        <v>4.78</v>
      </c>
      <c r="E24" s="7">
        <f>D24*F20*G20</f>
        <v>38649.168000000005</v>
      </c>
      <c r="G24" s="18"/>
    </row>
    <row r="25" spans="1:7" x14ac:dyDescent="0.25">
      <c r="A25" s="6" t="s">
        <v>54</v>
      </c>
      <c r="B25" s="8" t="s">
        <v>66</v>
      </c>
      <c r="C25" s="3" t="s">
        <v>32</v>
      </c>
      <c r="D25" s="3"/>
      <c r="E25" s="28">
        <v>0</v>
      </c>
      <c r="G25" s="18"/>
    </row>
    <row r="26" spans="1:7" ht="15.75" x14ac:dyDescent="0.25">
      <c r="A26" s="1" t="s">
        <v>55</v>
      </c>
      <c r="B26" s="8" t="s">
        <v>66</v>
      </c>
      <c r="C26" s="3" t="s">
        <v>32</v>
      </c>
      <c r="D26" s="3"/>
      <c r="E26" s="7">
        <v>8419.35</v>
      </c>
      <c r="G26" s="18"/>
    </row>
    <row r="27" spans="1:7" x14ac:dyDescent="0.25">
      <c r="A27" s="6" t="s">
        <v>56</v>
      </c>
      <c r="B27" s="8" t="s">
        <v>66</v>
      </c>
      <c r="C27" s="3" t="s">
        <v>32</v>
      </c>
      <c r="D27" s="3"/>
      <c r="E27" s="7">
        <v>3506.72</v>
      </c>
      <c r="G27" s="18"/>
    </row>
    <row r="28" spans="1:7" x14ac:dyDescent="0.25">
      <c r="A28" s="6" t="s">
        <v>57</v>
      </c>
      <c r="B28" s="8" t="s">
        <v>66</v>
      </c>
      <c r="C28" s="3" t="s">
        <v>32</v>
      </c>
      <c r="D28" s="3"/>
      <c r="E28" s="7">
        <v>4062.24</v>
      </c>
      <c r="G28" s="18"/>
    </row>
    <row r="29" spans="1:7" x14ac:dyDescent="0.25">
      <c r="A29" s="6" t="s">
        <v>30</v>
      </c>
      <c r="B29" s="8" t="s">
        <v>66</v>
      </c>
      <c r="C29" s="3" t="s">
        <v>32</v>
      </c>
      <c r="D29" s="3"/>
      <c r="E29" s="7">
        <f>40952.72-37771.3</f>
        <v>3181.4199999999983</v>
      </c>
      <c r="G29" s="18"/>
    </row>
    <row r="30" spans="1:7" x14ac:dyDescent="0.25">
      <c r="A30" s="35" t="s">
        <v>76</v>
      </c>
      <c r="B30" s="19" t="s">
        <v>73</v>
      </c>
      <c r="C30" s="3" t="s">
        <v>34</v>
      </c>
      <c r="D30" s="36">
        <v>14.9</v>
      </c>
      <c r="E30" s="7">
        <f>D30*206.95</f>
        <v>3083.5549999999998</v>
      </c>
      <c r="G30" s="18"/>
    </row>
    <row r="31" spans="1:7" ht="30" x14ac:dyDescent="0.25">
      <c r="A31" s="35" t="s">
        <v>77</v>
      </c>
      <c r="B31" s="8" t="s">
        <v>66</v>
      </c>
      <c r="C31" s="3" t="s">
        <v>32</v>
      </c>
      <c r="D31" s="36"/>
      <c r="E31" s="7">
        <v>37771.300000000003</v>
      </c>
      <c r="G31" s="18"/>
    </row>
    <row r="32" spans="1:7" ht="30" x14ac:dyDescent="0.25">
      <c r="A32" s="12" t="s">
        <v>67</v>
      </c>
      <c r="B32" s="19" t="s">
        <v>74</v>
      </c>
      <c r="C32" s="3" t="s">
        <v>32</v>
      </c>
      <c r="D32" s="33"/>
      <c r="E32" s="7">
        <v>25287.79</v>
      </c>
      <c r="G32" s="18"/>
    </row>
    <row r="33" spans="1:7" ht="30" x14ac:dyDescent="0.25">
      <c r="A33" s="12" t="s">
        <v>68</v>
      </c>
      <c r="B33" s="19" t="s">
        <v>74</v>
      </c>
      <c r="C33" s="3" t="s">
        <v>34</v>
      </c>
      <c r="D33" s="37">
        <v>3</v>
      </c>
      <c r="E33" s="7">
        <f>D33*206.95</f>
        <v>620.84999999999991</v>
      </c>
      <c r="G33" s="18"/>
    </row>
    <row r="34" spans="1:7" x14ac:dyDescent="0.25">
      <c r="A34" s="12" t="s">
        <v>69</v>
      </c>
      <c r="B34" s="19" t="s">
        <v>75</v>
      </c>
      <c r="C34" s="3" t="s">
        <v>34</v>
      </c>
      <c r="D34" s="38">
        <v>1.5</v>
      </c>
      <c r="E34" s="7">
        <f>D34*206.95</f>
        <v>310.42499999999995</v>
      </c>
      <c r="G34" s="18"/>
    </row>
    <row r="35" spans="1:7" ht="30" x14ac:dyDescent="0.25">
      <c r="A35" s="12" t="s">
        <v>70</v>
      </c>
      <c r="B35" s="19" t="s">
        <v>75</v>
      </c>
      <c r="C35" s="3" t="s">
        <v>34</v>
      </c>
      <c r="D35" s="33">
        <v>2</v>
      </c>
      <c r="E35" s="7">
        <f>D35*206.95</f>
        <v>413.9</v>
      </c>
      <c r="G35" s="18"/>
    </row>
    <row r="36" spans="1:7" x14ac:dyDescent="0.25">
      <c r="A36" s="12" t="s">
        <v>71</v>
      </c>
      <c r="B36" s="19" t="s">
        <v>75</v>
      </c>
      <c r="C36" s="3" t="s">
        <v>34</v>
      </c>
      <c r="D36" s="39">
        <v>16</v>
      </c>
      <c r="E36" s="7">
        <f>D36*206.95</f>
        <v>3311.2</v>
      </c>
      <c r="G36" s="18"/>
    </row>
    <row r="37" spans="1:7" ht="21" customHeight="1" x14ac:dyDescent="0.25">
      <c r="A37" s="41" t="s">
        <v>72</v>
      </c>
      <c r="B37" s="19" t="s">
        <v>75</v>
      </c>
      <c r="C37" s="3" t="s">
        <v>34</v>
      </c>
      <c r="D37" s="37">
        <v>8</v>
      </c>
      <c r="E37" s="7">
        <f>D37*206.95</f>
        <v>1655.6</v>
      </c>
      <c r="G37" s="18"/>
    </row>
    <row r="38" spans="1:7" s="10" customFormat="1" ht="14.25" x14ac:dyDescent="0.2">
      <c r="A38" s="20" t="s">
        <v>45</v>
      </c>
      <c r="B38" s="20"/>
      <c r="C38" s="20"/>
      <c r="D38" s="20"/>
      <c r="E38" s="9">
        <f>SUM(E22:E37)</f>
        <v>232950.08599999995</v>
      </c>
    </row>
    <row r="40" spans="1:7" ht="33.75" customHeight="1" x14ac:dyDescent="0.25">
      <c r="A40" s="81" t="s">
        <v>81</v>
      </c>
      <c r="B40" s="81"/>
      <c r="C40" s="81"/>
      <c r="D40" s="81"/>
      <c r="E40" s="81"/>
    </row>
    <row r="41" spans="1:7" ht="32.25" customHeight="1" x14ac:dyDescent="0.25">
      <c r="A41" s="74" t="s">
        <v>21</v>
      </c>
      <c r="B41" s="74"/>
      <c r="C41" s="74"/>
      <c r="D41" s="74"/>
      <c r="E41" s="74"/>
    </row>
    <row r="42" spans="1:7" x14ac:dyDescent="0.25">
      <c r="A42" s="74" t="s">
        <v>20</v>
      </c>
      <c r="B42" s="74"/>
      <c r="C42" s="74"/>
      <c r="D42" s="74"/>
      <c r="E42" s="74"/>
    </row>
    <row r="43" spans="1:7" ht="35.25" customHeight="1" x14ac:dyDescent="0.25">
      <c r="A43" s="74" t="s">
        <v>37</v>
      </c>
      <c r="B43" s="74"/>
      <c r="C43" s="74"/>
      <c r="D43" s="74"/>
      <c r="E43" s="74"/>
    </row>
    <row r="44" spans="1:7" x14ac:dyDescent="0.25">
      <c r="A44" s="74" t="s">
        <v>18</v>
      </c>
      <c r="B44" s="74"/>
      <c r="C44" s="74"/>
      <c r="D44" s="74"/>
      <c r="E44" s="74"/>
    </row>
    <row r="45" spans="1:7" x14ac:dyDescent="0.25">
      <c r="A45" s="77" t="s">
        <v>5</v>
      </c>
      <c r="B45" s="77"/>
      <c r="C45" s="77"/>
      <c r="D45" s="77"/>
      <c r="E45" s="77"/>
    </row>
    <row r="46" spans="1:7" x14ac:dyDescent="0.25">
      <c r="A46" s="74" t="s">
        <v>18</v>
      </c>
      <c r="B46" s="74"/>
      <c r="C46" s="74"/>
      <c r="D46" s="74"/>
      <c r="E46" s="74"/>
    </row>
    <row r="47" spans="1:7" x14ac:dyDescent="0.25">
      <c r="A47" s="75" t="s">
        <v>35</v>
      </c>
      <c r="B47" s="75"/>
      <c r="C47" s="75"/>
      <c r="D47" s="75"/>
      <c r="E47" s="75"/>
    </row>
    <row r="48" spans="1:7" x14ac:dyDescent="0.25">
      <c r="B48" s="76" t="s">
        <v>19</v>
      </c>
      <c r="C48" s="76"/>
      <c r="D48" s="76"/>
      <c r="E48" s="5" t="s">
        <v>6</v>
      </c>
    </row>
    <row r="49" spans="1:5" x14ac:dyDescent="0.25">
      <c r="A49" s="31"/>
      <c r="B49" s="31"/>
      <c r="C49" s="31"/>
      <c r="D49" s="31"/>
      <c r="E49" s="31"/>
    </row>
    <row r="50" spans="1:5" x14ac:dyDescent="0.25">
      <c r="A50" s="75" t="s">
        <v>36</v>
      </c>
      <c r="B50" s="75"/>
      <c r="C50" s="75"/>
      <c r="D50" s="75"/>
      <c r="E50" s="75"/>
    </row>
    <row r="51" spans="1:5" x14ac:dyDescent="0.25">
      <c r="B51" s="76" t="s">
        <v>19</v>
      </c>
      <c r="C51" s="76"/>
      <c r="D51" s="76"/>
      <c r="E51" s="5" t="s">
        <v>6</v>
      </c>
    </row>
    <row r="52" spans="1:5" x14ac:dyDescent="0.25">
      <c r="A52" s="2" t="s">
        <v>41</v>
      </c>
    </row>
    <row r="53" spans="1:5" x14ac:dyDescent="0.25">
      <c r="A53" s="10" t="s">
        <v>38</v>
      </c>
    </row>
    <row r="54" spans="1:5" x14ac:dyDescent="0.25">
      <c r="A54" s="10" t="s">
        <v>46</v>
      </c>
      <c r="B54" s="24">
        <f>'1кв'!B57</f>
        <v>-16784.885999999999</v>
      </c>
    </row>
    <row r="55" spans="1:5" ht="26.25" customHeight="1" x14ac:dyDescent="0.25">
      <c r="A55" s="30" t="s">
        <v>65</v>
      </c>
      <c r="B55" s="16"/>
    </row>
    <row r="56" spans="1:5" x14ac:dyDescent="0.25">
      <c r="A56" s="2" t="s">
        <v>39</v>
      </c>
      <c r="B56" s="16">
        <f>-134.74+166447.13</f>
        <v>166312.39000000001</v>
      </c>
    </row>
    <row r="57" spans="1:5" x14ac:dyDescent="0.25">
      <c r="A57" s="2" t="s">
        <v>51</v>
      </c>
      <c r="B57" s="16">
        <v>1050</v>
      </c>
    </row>
    <row r="58" spans="1:5" x14ac:dyDescent="0.25">
      <c r="A58" s="2" t="s">
        <v>49</v>
      </c>
      <c r="B58" s="16">
        <f>2*300</f>
        <v>600</v>
      </c>
    </row>
    <row r="59" spans="1:5" x14ac:dyDescent="0.25">
      <c r="A59" s="2" t="s">
        <v>52</v>
      </c>
      <c r="B59" s="16">
        <f>3*200</f>
        <v>600</v>
      </c>
    </row>
    <row r="60" spans="1:5" ht="30" x14ac:dyDescent="0.25">
      <c r="A60" s="30" t="s">
        <v>43</v>
      </c>
      <c r="B60" s="16">
        <f>E38</f>
        <v>232950.08599999995</v>
      </c>
    </row>
    <row r="61" spans="1:5" x14ac:dyDescent="0.25">
      <c r="A61" s="17" t="s">
        <v>40</v>
      </c>
      <c r="B61" s="40">
        <f>B54+B56+B57+B58+B59-B60</f>
        <v>-81172.581999999937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51:D51"/>
    <mergeCell ref="A20:E20"/>
    <mergeCell ref="A40:E40"/>
    <mergeCell ref="A41:E41"/>
    <mergeCell ref="A42:E42"/>
    <mergeCell ref="A43:E43"/>
    <mergeCell ref="A44:E44"/>
    <mergeCell ref="A45:E45"/>
    <mergeCell ref="A46:E46"/>
    <mergeCell ref="A47:E47"/>
    <mergeCell ref="B48:D48"/>
    <mergeCell ref="A50:E50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19" zoomScaleNormal="100" zoomScaleSheetLayoutView="100" workbookViewId="0">
      <selection activeCell="A34" sqref="A34:E3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5.2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82</v>
      </c>
      <c r="B3" s="85"/>
      <c r="C3" s="85"/>
      <c r="D3" s="85"/>
      <c r="E3" s="85"/>
    </row>
    <row r="4" spans="1:5" s="1" customFormat="1" ht="15.6" customHeight="1" x14ac:dyDescent="0.25">
      <c r="A4" s="48" t="s">
        <v>13</v>
      </c>
      <c r="B4" s="49"/>
      <c r="C4" s="49"/>
      <c r="D4" s="90" t="s">
        <v>83</v>
      </c>
      <c r="E4" s="90"/>
    </row>
    <row r="5" spans="1:5" x14ac:dyDescent="0.25">
      <c r="A5" s="43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6" t="s">
        <v>25</v>
      </c>
      <c r="B7" s="86"/>
      <c r="C7" s="86"/>
      <c r="D7" s="86"/>
      <c r="E7" s="86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4" t="s">
        <v>26</v>
      </c>
      <c r="B9" s="74"/>
      <c r="C9" s="74"/>
      <c r="D9" s="74"/>
      <c r="E9" s="74"/>
    </row>
    <row r="10" spans="1:5" ht="20.25" customHeight="1" x14ac:dyDescent="0.25">
      <c r="A10" s="88" t="s">
        <v>14</v>
      </c>
      <c r="B10" s="89"/>
      <c r="C10" s="89"/>
      <c r="D10" s="89"/>
      <c r="E10" s="89"/>
    </row>
    <row r="11" spans="1:5" ht="30.75" customHeight="1" x14ac:dyDescent="0.25">
      <c r="A11" s="74" t="s">
        <v>27</v>
      </c>
      <c r="B11" s="74"/>
      <c r="C11" s="74"/>
      <c r="D11" s="74"/>
      <c r="E11" s="74"/>
    </row>
    <row r="12" spans="1:5" x14ac:dyDescent="0.25">
      <c r="A12" s="78" t="s">
        <v>15</v>
      </c>
      <c r="B12" s="79"/>
      <c r="C12" s="79"/>
      <c r="D12" s="79"/>
      <c r="E12" s="79"/>
    </row>
    <row r="13" spans="1:5" ht="15" customHeight="1" x14ac:dyDescent="0.25">
      <c r="A13" s="74" t="s">
        <v>22</v>
      </c>
      <c r="B13" s="74"/>
      <c r="C13" s="74"/>
      <c r="D13" s="74"/>
      <c r="E13" s="74"/>
    </row>
    <row r="14" spans="1:5" x14ac:dyDescent="0.25">
      <c r="A14" s="78" t="s">
        <v>2</v>
      </c>
      <c r="B14" s="79"/>
      <c r="C14" s="79"/>
      <c r="D14" s="79"/>
      <c r="E14" s="79"/>
    </row>
    <row r="15" spans="1:5" ht="13.5" customHeight="1" x14ac:dyDescent="0.25">
      <c r="A15" s="74" t="s">
        <v>23</v>
      </c>
      <c r="B15" s="74"/>
      <c r="C15" s="74"/>
      <c r="D15" s="74"/>
      <c r="E15" s="74"/>
    </row>
    <row r="16" spans="1:5" ht="13.5" customHeight="1" x14ac:dyDescent="0.25">
      <c r="A16" s="78" t="s">
        <v>16</v>
      </c>
      <c r="B16" s="79"/>
      <c r="C16" s="79"/>
      <c r="D16" s="79"/>
      <c r="E16" s="79"/>
    </row>
    <row r="17" spans="1:7" ht="31.5" customHeight="1" x14ac:dyDescent="0.25">
      <c r="A17" s="74" t="s">
        <v>17</v>
      </c>
      <c r="B17" s="74"/>
      <c r="C17" s="74"/>
      <c r="D17" s="74"/>
      <c r="E17" s="74"/>
    </row>
    <row r="18" spans="1:7" ht="60.6" customHeight="1" x14ac:dyDescent="0.25">
      <c r="A18" s="74" t="s">
        <v>28</v>
      </c>
      <c r="B18" s="74"/>
      <c r="C18" s="74"/>
      <c r="D18" s="74"/>
      <c r="E18" s="74"/>
    </row>
    <row r="19" spans="1:7" ht="37.5" customHeight="1" x14ac:dyDescent="0.25">
      <c r="A19" s="80" t="s">
        <v>29</v>
      </c>
      <c r="B19" s="80"/>
      <c r="C19" s="80"/>
      <c r="D19" s="80"/>
      <c r="E19" s="80"/>
    </row>
    <row r="20" spans="1:7" ht="12.75" customHeight="1" x14ac:dyDescent="0.25">
      <c r="A20" s="80"/>
      <c r="B20" s="80"/>
      <c r="C20" s="80"/>
      <c r="D20" s="80"/>
      <c r="E20" s="80"/>
      <c r="F20" s="2">
        <v>2695.2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48</v>
      </c>
      <c r="B22" s="8" t="s">
        <v>47</v>
      </c>
      <c r="C22" s="3" t="s">
        <v>4</v>
      </c>
      <c r="D22" s="3">
        <v>13.02</v>
      </c>
      <c r="E22" s="7">
        <f>D22*F20*G20</f>
        <v>105274.51199999999</v>
      </c>
      <c r="G22" s="18"/>
    </row>
    <row r="23" spans="1:7" ht="45" x14ac:dyDescent="0.25">
      <c r="A23" s="6" t="s">
        <v>84</v>
      </c>
      <c r="B23" s="8" t="s">
        <v>85</v>
      </c>
      <c r="C23" s="3" t="s">
        <v>4</v>
      </c>
      <c r="D23" s="3"/>
      <c r="E23" s="7">
        <f>1692.7*3</f>
        <v>5078.1000000000004</v>
      </c>
      <c r="G23" s="18"/>
    </row>
    <row r="24" spans="1:7" x14ac:dyDescent="0.25">
      <c r="A24" s="13" t="s">
        <v>44</v>
      </c>
      <c r="B24" s="14" t="s">
        <v>24</v>
      </c>
      <c r="C24" s="15" t="s">
        <v>4</v>
      </c>
      <c r="D24" s="15">
        <v>5</v>
      </c>
      <c r="E24" s="7">
        <f>D24*F20*G20</f>
        <v>40428</v>
      </c>
      <c r="G24" s="18"/>
    </row>
    <row r="25" spans="1:7" x14ac:dyDescent="0.25">
      <c r="A25" s="6" t="s">
        <v>54</v>
      </c>
      <c r="B25" s="8" t="s">
        <v>85</v>
      </c>
      <c r="C25" s="3" t="s">
        <v>32</v>
      </c>
      <c r="D25" s="3"/>
      <c r="E25" s="28">
        <v>0</v>
      </c>
      <c r="G25" s="18"/>
    </row>
    <row r="26" spans="1:7" ht="15.75" x14ac:dyDescent="0.25">
      <c r="A26" s="1" t="s">
        <v>55</v>
      </c>
      <c r="B26" s="8" t="s">
        <v>85</v>
      </c>
      <c r="C26" s="3" t="s">
        <v>32</v>
      </c>
      <c r="D26" s="3"/>
      <c r="E26" s="7">
        <v>4058.66</v>
      </c>
      <c r="G26" s="18"/>
    </row>
    <row r="27" spans="1:7" x14ac:dyDescent="0.25">
      <c r="A27" s="6" t="s">
        <v>56</v>
      </c>
      <c r="B27" s="8" t="s">
        <v>85</v>
      </c>
      <c r="C27" s="3" t="s">
        <v>32</v>
      </c>
      <c r="D27" s="3"/>
      <c r="E27" s="7">
        <v>4087.36</v>
      </c>
      <c r="G27" s="18"/>
    </row>
    <row r="28" spans="1:7" x14ac:dyDescent="0.25">
      <c r="A28" s="6" t="s">
        <v>57</v>
      </c>
      <c r="B28" s="8" t="s">
        <v>85</v>
      </c>
      <c r="C28" s="3" t="s">
        <v>32</v>
      </c>
      <c r="D28" s="3"/>
      <c r="E28" s="7">
        <v>4197.3</v>
      </c>
      <c r="G28" s="18"/>
    </row>
    <row r="29" spans="1:7" x14ac:dyDescent="0.25">
      <c r="A29" s="6" t="s">
        <v>30</v>
      </c>
      <c r="B29" s="8" t="s">
        <v>85</v>
      </c>
      <c r="C29" s="3" t="s">
        <v>32</v>
      </c>
      <c r="D29" s="3"/>
      <c r="E29" s="7">
        <v>5667.71</v>
      </c>
      <c r="G29" s="18"/>
    </row>
    <row r="30" spans="1:7" x14ac:dyDescent="0.25">
      <c r="A30" s="50" t="s">
        <v>86</v>
      </c>
      <c r="B30" s="19" t="s">
        <v>88</v>
      </c>
      <c r="C30" s="3" t="s">
        <v>34</v>
      </c>
      <c r="D30" s="51">
        <v>22</v>
      </c>
      <c r="E30" s="7">
        <f>D30*218.47</f>
        <v>4806.34</v>
      </c>
      <c r="G30" s="18"/>
    </row>
    <row r="31" spans="1:7" ht="30" x14ac:dyDescent="0.25">
      <c r="A31" s="12" t="s">
        <v>87</v>
      </c>
      <c r="B31" s="8" t="s">
        <v>88</v>
      </c>
      <c r="C31" s="3" t="s">
        <v>34</v>
      </c>
      <c r="D31" s="19">
        <v>13</v>
      </c>
      <c r="E31" s="7">
        <f>D31*218.47</f>
        <v>2840.11</v>
      </c>
      <c r="G31" s="18"/>
    </row>
    <row r="32" spans="1:7" s="10" customFormat="1" ht="14.25" x14ac:dyDescent="0.2">
      <c r="A32" s="20" t="s">
        <v>45</v>
      </c>
      <c r="B32" s="20"/>
      <c r="C32" s="20"/>
      <c r="D32" s="20"/>
      <c r="E32" s="9">
        <f>SUM(E22:E31)</f>
        <v>176438.09199999995</v>
      </c>
    </row>
    <row r="34" spans="1:5" ht="33.75" customHeight="1" x14ac:dyDescent="0.25">
      <c r="A34" s="81" t="s">
        <v>89</v>
      </c>
      <c r="B34" s="81"/>
      <c r="C34" s="81"/>
      <c r="D34" s="81"/>
      <c r="E34" s="81"/>
    </row>
    <row r="35" spans="1:5" ht="32.25" customHeight="1" x14ac:dyDescent="0.25">
      <c r="A35" s="74" t="s">
        <v>21</v>
      </c>
      <c r="B35" s="74"/>
      <c r="C35" s="74"/>
      <c r="D35" s="74"/>
      <c r="E35" s="74"/>
    </row>
    <row r="36" spans="1:5" x14ac:dyDescent="0.25">
      <c r="A36" s="74" t="s">
        <v>20</v>
      </c>
      <c r="B36" s="74"/>
      <c r="C36" s="74"/>
      <c r="D36" s="74"/>
      <c r="E36" s="74"/>
    </row>
    <row r="37" spans="1:5" ht="35.25" customHeight="1" x14ac:dyDescent="0.25">
      <c r="A37" s="74" t="s">
        <v>37</v>
      </c>
      <c r="B37" s="74"/>
      <c r="C37" s="74"/>
      <c r="D37" s="74"/>
      <c r="E37" s="74"/>
    </row>
    <row r="38" spans="1:5" x14ac:dyDescent="0.25">
      <c r="A38" s="74" t="s">
        <v>18</v>
      </c>
      <c r="B38" s="74"/>
      <c r="C38" s="74"/>
      <c r="D38" s="74"/>
      <c r="E38" s="74"/>
    </row>
    <row r="39" spans="1:5" x14ac:dyDescent="0.25">
      <c r="A39" s="77" t="s">
        <v>5</v>
      </c>
      <c r="B39" s="77"/>
      <c r="C39" s="77"/>
      <c r="D39" s="77"/>
      <c r="E39" s="77"/>
    </row>
    <row r="40" spans="1:5" x14ac:dyDescent="0.25">
      <c r="A40" s="74" t="s">
        <v>18</v>
      </c>
      <c r="B40" s="74"/>
      <c r="C40" s="74"/>
      <c r="D40" s="74"/>
      <c r="E40" s="74"/>
    </row>
    <row r="41" spans="1:5" x14ac:dyDescent="0.25">
      <c r="A41" s="75" t="s">
        <v>35</v>
      </c>
      <c r="B41" s="75"/>
      <c r="C41" s="75"/>
      <c r="D41" s="75"/>
      <c r="E41" s="75"/>
    </row>
    <row r="42" spans="1:5" x14ac:dyDescent="0.25">
      <c r="B42" s="76" t="s">
        <v>19</v>
      </c>
      <c r="C42" s="76"/>
      <c r="D42" s="76"/>
      <c r="E42" s="5" t="s">
        <v>6</v>
      </c>
    </row>
    <row r="43" spans="1:5" x14ac:dyDescent="0.25">
      <c r="A43" s="42"/>
      <c r="B43" s="42"/>
      <c r="C43" s="42"/>
      <c r="D43" s="42"/>
      <c r="E43" s="42"/>
    </row>
    <row r="44" spans="1:5" x14ac:dyDescent="0.25">
      <c r="A44" s="75" t="s">
        <v>36</v>
      </c>
      <c r="B44" s="75"/>
      <c r="C44" s="75"/>
      <c r="D44" s="75"/>
      <c r="E44" s="75"/>
    </row>
    <row r="45" spans="1:5" x14ac:dyDescent="0.25">
      <c r="B45" s="76" t="s">
        <v>19</v>
      </c>
      <c r="C45" s="76"/>
      <c r="D45" s="76"/>
      <c r="E45" s="5" t="s">
        <v>6</v>
      </c>
    </row>
    <row r="46" spans="1:5" x14ac:dyDescent="0.25">
      <c r="A46" s="2" t="s">
        <v>41</v>
      </c>
    </row>
    <row r="47" spans="1:5" x14ac:dyDescent="0.25">
      <c r="A47" s="10" t="s">
        <v>38</v>
      </c>
    </row>
    <row r="48" spans="1:5" x14ac:dyDescent="0.25">
      <c r="A48" s="10" t="s">
        <v>46</v>
      </c>
      <c r="B48" s="24">
        <f>'2кв'!B61</f>
        <v>-81172.581999999937</v>
      </c>
    </row>
    <row r="49" spans="1:2" ht="26.25" customHeight="1" x14ac:dyDescent="0.25">
      <c r="A49" s="44" t="s">
        <v>90</v>
      </c>
      <c r="B49" s="16"/>
    </row>
    <row r="50" spans="1:2" x14ac:dyDescent="0.25">
      <c r="A50" s="2" t="s">
        <v>39</v>
      </c>
      <c r="B50" s="16">
        <f>183205.73-139.17</f>
        <v>183066.56</v>
      </c>
    </row>
    <row r="51" spans="1:2" x14ac:dyDescent="0.25">
      <c r="A51" s="2" t="s">
        <v>51</v>
      </c>
      <c r="B51" s="16">
        <v>1050</v>
      </c>
    </row>
    <row r="52" spans="1:2" x14ac:dyDescent="0.25">
      <c r="A52" s="2" t="s">
        <v>49</v>
      </c>
      <c r="B52" s="16">
        <f>2*300</f>
        <v>600</v>
      </c>
    </row>
    <row r="53" spans="1:2" x14ac:dyDescent="0.25">
      <c r="A53" s="2" t="s">
        <v>52</v>
      </c>
      <c r="B53" s="16">
        <f>3*200</f>
        <v>600</v>
      </c>
    </row>
    <row r="54" spans="1:2" ht="30" x14ac:dyDescent="0.25">
      <c r="A54" s="44" t="s">
        <v>43</v>
      </c>
      <c r="B54" s="16">
        <f>E32</f>
        <v>176438.09199999995</v>
      </c>
    </row>
    <row r="55" spans="1:2" x14ac:dyDescent="0.25">
      <c r="A55" s="17" t="s">
        <v>40</v>
      </c>
      <c r="B55" s="40">
        <f>B48+B50+B51+B52+B53-B54</f>
        <v>-72294.113999999885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35" zoomScaleNormal="100" zoomScaleSheetLayoutView="100" workbookViewId="0">
      <selection activeCell="J51" sqref="J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5.2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92</v>
      </c>
      <c r="B3" s="85"/>
      <c r="C3" s="85"/>
      <c r="D3" s="85"/>
      <c r="E3" s="85"/>
    </row>
    <row r="4" spans="1:5" s="1" customFormat="1" ht="15.6" customHeight="1" x14ac:dyDescent="0.25">
      <c r="A4" s="48" t="s">
        <v>13</v>
      </c>
      <c r="B4" s="49"/>
      <c r="C4" s="49"/>
      <c r="D4" s="90" t="s">
        <v>93</v>
      </c>
      <c r="E4" s="90"/>
    </row>
    <row r="5" spans="1:5" x14ac:dyDescent="0.25">
      <c r="A5" s="46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6" t="s">
        <v>25</v>
      </c>
      <c r="B7" s="86"/>
      <c r="C7" s="86"/>
      <c r="D7" s="86"/>
      <c r="E7" s="86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4" t="s">
        <v>26</v>
      </c>
      <c r="B9" s="74"/>
      <c r="C9" s="74"/>
      <c r="D9" s="74"/>
      <c r="E9" s="74"/>
    </row>
    <row r="10" spans="1:5" ht="20.25" customHeight="1" x14ac:dyDescent="0.25">
      <c r="A10" s="88" t="s">
        <v>14</v>
      </c>
      <c r="B10" s="89"/>
      <c r="C10" s="89"/>
      <c r="D10" s="89"/>
      <c r="E10" s="89"/>
    </row>
    <row r="11" spans="1:5" ht="30.75" customHeight="1" x14ac:dyDescent="0.25">
      <c r="A11" s="74" t="s">
        <v>27</v>
      </c>
      <c r="B11" s="74"/>
      <c r="C11" s="74"/>
      <c r="D11" s="74"/>
      <c r="E11" s="74"/>
    </row>
    <row r="12" spans="1:5" x14ac:dyDescent="0.25">
      <c r="A12" s="78" t="s">
        <v>15</v>
      </c>
      <c r="B12" s="79"/>
      <c r="C12" s="79"/>
      <c r="D12" s="79"/>
      <c r="E12" s="79"/>
    </row>
    <row r="13" spans="1:5" ht="15" customHeight="1" x14ac:dyDescent="0.25">
      <c r="A13" s="74" t="s">
        <v>22</v>
      </c>
      <c r="B13" s="74"/>
      <c r="C13" s="74"/>
      <c r="D13" s="74"/>
      <c r="E13" s="74"/>
    </row>
    <row r="14" spans="1:5" x14ac:dyDescent="0.25">
      <c r="A14" s="78" t="s">
        <v>2</v>
      </c>
      <c r="B14" s="79"/>
      <c r="C14" s="79"/>
      <c r="D14" s="79"/>
      <c r="E14" s="79"/>
    </row>
    <row r="15" spans="1:5" ht="13.5" customHeight="1" x14ac:dyDescent="0.25">
      <c r="A15" s="74" t="s">
        <v>23</v>
      </c>
      <c r="B15" s="74"/>
      <c r="C15" s="74"/>
      <c r="D15" s="74"/>
      <c r="E15" s="74"/>
    </row>
    <row r="16" spans="1:5" ht="13.5" customHeight="1" x14ac:dyDescent="0.25">
      <c r="A16" s="78" t="s">
        <v>16</v>
      </c>
      <c r="B16" s="79"/>
      <c r="C16" s="79"/>
      <c r="D16" s="79"/>
      <c r="E16" s="79"/>
    </row>
    <row r="17" spans="1:7" ht="31.5" customHeight="1" x14ac:dyDescent="0.25">
      <c r="A17" s="74" t="s">
        <v>17</v>
      </c>
      <c r="B17" s="74"/>
      <c r="C17" s="74"/>
      <c r="D17" s="74"/>
      <c r="E17" s="74"/>
    </row>
    <row r="18" spans="1:7" ht="60.6" customHeight="1" x14ac:dyDescent="0.25">
      <c r="A18" s="74" t="s">
        <v>28</v>
      </c>
      <c r="B18" s="74"/>
      <c r="C18" s="74"/>
      <c r="D18" s="74"/>
      <c r="E18" s="74"/>
    </row>
    <row r="19" spans="1:7" ht="37.5" customHeight="1" x14ac:dyDescent="0.25">
      <c r="A19" s="80" t="s">
        <v>29</v>
      </c>
      <c r="B19" s="80"/>
      <c r="C19" s="80"/>
      <c r="D19" s="80"/>
      <c r="E19" s="80"/>
    </row>
    <row r="20" spans="1:7" ht="12.75" customHeight="1" x14ac:dyDescent="0.25">
      <c r="A20" s="80"/>
      <c r="B20" s="80"/>
      <c r="C20" s="80"/>
      <c r="D20" s="80"/>
      <c r="E20" s="80"/>
      <c r="F20" s="2">
        <v>2695.2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48</v>
      </c>
      <c r="B22" s="8" t="s">
        <v>47</v>
      </c>
      <c r="C22" s="3" t="s">
        <v>4</v>
      </c>
      <c r="D22" s="3">
        <v>13.02</v>
      </c>
      <c r="E22" s="7">
        <f>D22*F20*G20</f>
        <v>105274.51199999999</v>
      </c>
      <c r="G22" s="18"/>
    </row>
    <row r="23" spans="1:7" ht="45" x14ac:dyDescent="0.25">
      <c r="A23" s="6" t="s">
        <v>84</v>
      </c>
      <c r="B23" s="8" t="s">
        <v>91</v>
      </c>
      <c r="C23" s="3" t="s">
        <v>4</v>
      </c>
      <c r="D23" s="3"/>
      <c r="E23" s="7">
        <f>1692.7*3</f>
        <v>5078.1000000000004</v>
      </c>
      <c r="G23" s="18"/>
    </row>
    <row r="24" spans="1:7" x14ac:dyDescent="0.25">
      <c r="A24" s="13" t="s">
        <v>44</v>
      </c>
      <c r="B24" s="14" t="s">
        <v>24</v>
      </c>
      <c r="C24" s="15" t="s">
        <v>4</v>
      </c>
      <c r="D24" s="15">
        <v>5</v>
      </c>
      <c r="E24" s="7">
        <f>D24*F20*G20</f>
        <v>40428</v>
      </c>
      <c r="G24" s="18"/>
    </row>
    <row r="25" spans="1:7" x14ac:dyDescent="0.25">
      <c r="A25" s="6" t="s">
        <v>54</v>
      </c>
      <c r="B25" s="8" t="s">
        <v>91</v>
      </c>
      <c r="C25" s="3" t="s">
        <v>32</v>
      </c>
      <c r="D25" s="3"/>
      <c r="E25" s="28">
        <v>0</v>
      </c>
      <c r="G25" s="18"/>
    </row>
    <row r="26" spans="1:7" ht="15.75" x14ac:dyDescent="0.25">
      <c r="A26" s="1" t="s">
        <v>55</v>
      </c>
      <c r="B26" s="8" t="s">
        <v>91</v>
      </c>
      <c r="C26" s="3" t="s">
        <v>32</v>
      </c>
      <c r="D26" s="3"/>
      <c r="E26" s="7">
        <v>18298.2</v>
      </c>
      <c r="G26" s="18"/>
    </row>
    <row r="27" spans="1:7" x14ac:dyDescent="0.25">
      <c r="A27" s="6" t="s">
        <v>56</v>
      </c>
      <c r="B27" s="8" t="s">
        <v>91</v>
      </c>
      <c r="C27" s="3" t="s">
        <v>32</v>
      </c>
      <c r="D27" s="3"/>
      <c r="E27" s="7">
        <v>3731.2</v>
      </c>
      <c r="G27" s="18"/>
    </row>
    <row r="28" spans="1:7" x14ac:dyDescent="0.25">
      <c r="A28" s="6" t="s">
        <v>57</v>
      </c>
      <c r="B28" s="8" t="s">
        <v>91</v>
      </c>
      <c r="C28" s="3" t="s">
        <v>32</v>
      </c>
      <c r="D28" s="3"/>
      <c r="E28" s="7">
        <v>4197.3</v>
      </c>
      <c r="G28" s="18"/>
    </row>
    <row r="29" spans="1:7" ht="16.5" customHeight="1" x14ac:dyDescent="0.25">
      <c r="A29" s="6" t="s">
        <v>30</v>
      </c>
      <c r="B29" s="8" t="s">
        <v>91</v>
      </c>
      <c r="C29" s="3" t="s">
        <v>32</v>
      </c>
      <c r="D29" s="3"/>
      <c r="E29" s="7">
        <v>6116.06</v>
      </c>
      <c r="G29" s="18"/>
    </row>
    <row r="30" spans="1:7" ht="18.75" customHeight="1" x14ac:dyDescent="0.25">
      <c r="A30" s="13" t="s">
        <v>94</v>
      </c>
      <c r="B30" s="14" t="s">
        <v>98</v>
      </c>
      <c r="C30" s="15" t="s">
        <v>34</v>
      </c>
      <c r="D30" s="15">
        <v>4</v>
      </c>
      <c r="E30" s="7">
        <f>D30*218.47</f>
        <v>873.88</v>
      </c>
      <c r="G30" s="18"/>
    </row>
    <row r="31" spans="1:7" x14ac:dyDescent="0.25">
      <c r="A31" s="13" t="s">
        <v>95</v>
      </c>
      <c r="B31" s="14" t="s">
        <v>98</v>
      </c>
      <c r="C31" s="15" t="s">
        <v>34</v>
      </c>
      <c r="D31" s="15">
        <v>32</v>
      </c>
      <c r="E31" s="7">
        <f t="shared" ref="E31:E33" si="0">D31*218.47</f>
        <v>6991.04</v>
      </c>
      <c r="G31" s="18"/>
    </row>
    <row r="32" spans="1:7" ht="30" x14ac:dyDescent="0.25">
      <c r="A32" s="13" t="s">
        <v>96</v>
      </c>
      <c r="B32" s="14" t="s">
        <v>98</v>
      </c>
      <c r="C32" s="15" t="s">
        <v>34</v>
      </c>
      <c r="D32" s="15">
        <v>1.5</v>
      </c>
      <c r="E32" s="7">
        <f t="shared" si="0"/>
        <v>327.70499999999998</v>
      </c>
      <c r="G32" s="18"/>
    </row>
    <row r="33" spans="1:7" x14ac:dyDescent="0.25">
      <c r="A33" s="13" t="s">
        <v>97</v>
      </c>
      <c r="B33" s="14" t="s">
        <v>99</v>
      </c>
      <c r="C33" s="15" t="s">
        <v>34</v>
      </c>
      <c r="D33" s="15">
        <v>16</v>
      </c>
      <c r="E33" s="7">
        <f t="shared" si="0"/>
        <v>3495.52</v>
      </c>
      <c r="G33" s="18"/>
    </row>
    <row r="34" spans="1:7" x14ac:dyDescent="0.25">
      <c r="A34" s="13"/>
      <c r="B34" s="14"/>
      <c r="C34" s="15"/>
      <c r="D34" s="15"/>
      <c r="E34" s="7"/>
      <c r="G34" s="18"/>
    </row>
    <row r="35" spans="1:7" s="10" customFormat="1" ht="14.25" x14ac:dyDescent="0.2">
      <c r="A35" s="20" t="s">
        <v>45</v>
      </c>
      <c r="B35" s="20"/>
      <c r="C35" s="20"/>
      <c r="D35" s="20"/>
      <c r="E35" s="9">
        <f>SUM(E22:E34)</f>
        <v>194811.51699999999</v>
      </c>
    </row>
    <row r="37" spans="1:7" ht="33.75" customHeight="1" x14ac:dyDescent="0.25">
      <c r="A37" s="81" t="s">
        <v>100</v>
      </c>
      <c r="B37" s="81"/>
      <c r="C37" s="81"/>
      <c r="D37" s="81"/>
      <c r="E37" s="81"/>
    </row>
    <row r="38" spans="1:7" ht="32.25" customHeight="1" x14ac:dyDescent="0.25">
      <c r="A38" s="74" t="s">
        <v>21</v>
      </c>
      <c r="B38" s="74"/>
      <c r="C38" s="74"/>
      <c r="D38" s="74"/>
      <c r="E38" s="74"/>
    </row>
    <row r="39" spans="1:7" x14ac:dyDescent="0.25">
      <c r="A39" s="74" t="s">
        <v>20</v>
      </c>
      <c r="B39" s="74"/>
      <c r="C39" s="74"/>
      <c r="D39" s="74"/>
      <c r="E39" s="74"/>
    </row>
    <row r="40" spans="1:7" ht="35.25" customHeight="1" x14ac:dyDescent="0.25">
      <c r="A40" s="74" t="s">
        <v>37</v>
      </c>
      <c r="B40" s="74"/>
      <c r="C40" s="74"/>
      <c r="D40" s="74"/>
      <c r="E40" s="74"/>
    </row>
    <row r="41" spans="1:7" x14ac:dyDescent="0.25">
      <c r="A41" s="74" t="s">
        <v>18</v>
      </c>
      <c r="B41" s="74"/>
      <c r="C41" s="74"/>
      <c r="D41" s="74"/>
      <c r="E41" s="74"/>
    </row>
    <row r="42" spans="1:7" x14ac:dyDescent="0.25">
      <c r="A42" s="77" t="s">
        <v>5</v>
      </c>
      <c r="B42" s="77"/>
      <c r="C42" s="77"/>
      <c r="D42" s="77"/>
      <c r="E42" s="77"/>
    </row>
    <row r="43" spans="1:7" x14ac:dyDescent="0.25">
      <c r="A43" s="74" t="s">
        <v>18</v>
      </c>
      <c r="B43" s="74"/>
      <c r="C43" s="74"/>
      <c r="D43" s="74"/>
      <c r="E43" s="74"/>
    </row>
    <row r="44" spans="1:7" x14ac:dyDescent="0.25">
      <c r="A44" s="75" t="s">
        <v>35</v>
      </c>
      <c r="B44" s="75"/>
      <c r="C44" s="75"/>
      <c r="D44" s="75"/>
      <c r="E44" s="75"/>
    </row>
    <row r="45" spans="1:7" x14ac:dyDescent="0.25">
      <c r="B45" s="76" t="s">
        <v>19</v>
      </c>
      <c r="C45" s="76"/>
      <c r="D45" s="76"/>
      <c r="E45" s="5" t="s">
        <v>6</v>
      </c>
    </row>
    <row r="46" spans="1:7" x14ac:dyDescent="0.25">
      <c r="A46" s="45"/>
      <c r="B46" s="45"/>
      <c r="C46" s="45"/>
      <c r="D46" s="45"/>
      <c r="E46" s="45"/>
    </row>
    <row r="47" spans="1:7" x14ac:dyDescent="0.25">
      <c r="A47" s="75" t="s">
        <v>36</v>
      </c>
      <c r="B47" s="75"/>
      <c r="C47" s="75"/>
      <c r="D47" s="75"/>
      <c r="E47" s="75"/>
    </row>
    <row r="48" spans="1:7" x14ac:dyDescent="0.25">
      <c r="B48" s="76" t="s">
        <v>19</v>
      </c>
      <c r="C48" s="76"/>
      <c r="D48" s="76"/>
      <c r="E48" s="5" t="s">
        <v>6</v>
      </c>
    </row>
    <row r="49" spans="1:2" x14ac:dyDescent="0.25">
      <c r="A49" s="2" t="s">
        <v>41</v>
      </c>
    </row>
    <row r="50" spans="1:2" x14ac:dyDescent="0.25">
      <c r="A50" s="10" t="s">
        <v>38</v>
      </c>
    </row>
    <row r="51" spans="1:2" x14ac:dyDescent="0.25">
      <c r="A51" s="10" t="s">
        <v>46</v>
      </c>
      <c r="B51" s="24">
        <f>'3кв'!B55</f>
        <v>-72294.113999999885</v>
      </c>
    </row>
    <row r="52" spans="1:2" ht="26.25" customHeight="1" x14ac:dyDescent="0.25">
      <c r="A52" s="47" t="s">
        <v>101</v>
      </c>
      <c r="B52" s="16"/>
    </row>
    <row r="53" spans="1:2" x14ac:dyDescent="0.25">
      <c r="A53" s="2" t="s">
        <v>39</v>
      </c>
      <c r="B53" s="16">
        <f>170407.57-150.61</f>
        <v>170256.96000000002</v>
      </c>
    </row>
    <row r="54" spans="1:2" x14ac:dyDescent="0.25">
      <c r="A54" s="2" t="s">
        <v>51</v>
      </c>
      <c r="B54" s="16">
        <f>350*3</f>
        <v>1050</v>
      </c>
    </row>
    <row r="55" spans="1:2" x14ac:dyDescent="0.25">
      <c r="A55" s="2" t="s">
        <v>49</v>
      </c>
      <c r="B55" s="16">
        <f>330*3+90</f>
        <v>1080</v>
      </c>
    </row>
    <row r="56" spans="1:2" x14ac:dyDescent="0.25">
      <c r="A56" s="2" t="s">
        <v>52</v>
      </c>
      <c r="B56" s="16">
        <f>200*3</f>
        <v>600</v>
      </c>
    </row>
    <row r="57" spans="1:2" ht="30" x14ac:dyDescent="0.25">
      <c r="A57" s="47" t="s">
        <v>43</v>
      </c>
      <c r="B57" s="16">
        <f>E35</f>
        <v>194811.51699999999</v>
      </c>
    </row>
    <row r="58" spans="1:2" x14ac:dyDescent="0.25">
      <c r="A58" s="17" t="s">
        <v>40</v>
      </c>
      <c r="B58" s="40">
        <f>B51+B53+B54+B55+B56-B57</f>
        <v>-94118.670999999857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view="pageBreakPreview" topLeftCell="A28" zoomScaleNormal="100" zoomScaleSheetLayoutView="100" workbookViewId="0">
      <selection activeCell="C40" sqref="C40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6.42578125" style="61" customWidth="1"/>
    <col min="4" max="4" width="18.2851562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93" t="s">
        <v>102</v>
      </c>
      <c r="B1" s="93"/>
      <c r="C1" s="93"/>
      <c r="D1" s="52"/>
    </row>
    <row r="2" spans="1:5" x14ac:dyDescent="0.25">
      <c r="A2" s="94" t="s">
        <v>103</v>
      </c>
      <c r="B2" s="94"/>
      <c r="C2" s="94"/>
      <c r="D2" s="53"/>
    </row>
    <row r="3" spans="1:5" x14ac:dyDescent="0.25">
      <c r="A3" s="94" t="s">
        <v>104</v>
      </c>
      <c r="B3" s="94"/>
      <c r="C3" s="94"/>
      <c r="D3" s="53"/>
    </row>
    <row r="4" spans="1:5" x14ac:dyDescent="0.25">
      <c r="A4" s="93" t="s">
        <v>124</v>
      </c>
      <c r="B4" s="93"/>
      <c r="C4" s="93"/>
      <c r="D4" s="52"/>
    </row>
    <row r="5" spans="1:5" x14ac:dyDescent="0.25">
      <c r="A5" s="95"/>
      <c r="B5" s="95"/>
      <c r="C5" s="95"/>
    </row>
    <row r="6" spans="1:5" x14ac:dyDescent="0.25">
      <c r="A6" s="53"/>
      <c r="B6" s="62" t="s">
        <v>105</v>
      </c>
      <c r="C6" s="63">
        <f>'1кв'!B50</f>
        <v>-8612.94</v>
      </c>
      <c r="D6" s="54"/>
    </row>
    <row r="7" spans="1:5" x14ac:dyDescent="0.25">
      <c r="A7" s="55" t="s">
        <v>106</v>
      </c>
      <c r="B7" s="62" t="s">
        <v>125</v>
      </c>
      <c r="C7" s="63"/>
      <c r="D7" s="54"/>
    </row>
    <row r="8" spans="1:5" x14ac:dyDescent="0.25">
      <c r="A8" s="53"/>
      <c r="B8" s="62" t="s">
        <v>107</v>
      </c>
      <c r="C8" s="63"/>
      <c r="D8" s="54"/>
    </row>
    <row r="9" spans="1:5" x14ac:dyDescent="0.25">
      <c r="A9" s="53"/>
      <c r="B9" s="64" t="s">
        <v>126</v>
      </c>
      <c r="C9" s="63"/>
      <c r="D9" s="54"/>
    </row>
    <row r="10" spans="1:5" x14ac:dyDescent="0.25">
      <c r="A10" s="53"/>
      <c r="B10" s="64" t="s">
        <v>127</v>
      </c>
      <c r="C10" s="63"/>
      <c r="D10" s="54"/>
    </row>
    <row r="11" spans="1:5" x14ac:dyDescent="0.25">
      <c r="A11" s="53"/>
      <c r="B11" s="64" t="s">
        <v>128</v>
      </c>
      <c r="C11" s="63"/>
      <c r="D11" s="54"/>
    </row>
    <row r="12" spans="1:5" x14ac:dyDescent="0.25">
      <c r="A12" s="53"/>
      <c r="B12" s="64" t="s">
        <v>129</v>
      </c>
      <c r="C12" s="63"/>
      <c r="D12" s="54"/>
    </row>
    <row r="13" spans="1:5" x14ac:dyDescent="0.25">
      <c r="B13" s="65" t="s">
        <v>108</v>
      </c>
      <c r="C13" s="66">
        <f>'1кв'!B52+'2кв'!B56+'3кв'!B50+'4кв'!B53</f>
        <v>683476.60000000009</v>
      </c>
      <c r="D13" s="56"/>
      <c r="E13" s="57"/>
    </row>
    <row r="14" spans="1:5" ht="30" x14ac:dyDescent="0.25">
      <c r="A14" s="55"/>
      <c r="B14" s="67" t="s">
        <v>109</v>
      </c>
      <c r="C14" s="68">
        <f>'1кв'!B53+'2кв'!B57+'3кв'!B51+'4кв'!B54</f>
        <v>4200</v>
      </c>
      <c r="D14" s="56"/>
      <c r="E14" s="57"/>
    </row>
    <row r="15" spans="1:5" ht="30" x14ac:dyDescent="0.25">
      <c r="A15" s="55"/>
      <c r="B15" s="67" t="s">
        <v>110</v>
      </c>
      <c r="C15" s="68">
        <f>'1кв'!B54+'2кв'!B58+'3кв'!B52+'4кв'!B55</f>
        <v>2880</v>
      </c>
      <c r="D15" s="56"/>
      <c r="E15" s="57"/>
    </row>
    <row r="16" spans="1:5" ht="30" x14ac:dyDescent="0.25">
      <c r="A16" s="55"/>
      <c r="B16" s="67" t="s">
        <v>111</v>
      </c>
      <c r="C16" s="68">
        <f>'1кв'!B55+'2кв'!B59+'3кв'!B53+'4кв'!B56</f>
        <v>2400</v>
      </c>
      <c r="D16" s="56"/>
      <c r="E16" s="57"/>
    </row>
    <row r="17" spans="1:5" x14ac:dyDescent="0.25">
      <c r="A17" s="49"/>
      <c r="B17" s="65" t="s">
        <v>112</v>
      </c>
      <c r="C17" s="63">
        <f>SUM(C13:C16)</f>
        <v>692956.60000000009</v>
      </c>
      <c r="D17" s="54"/>
      <c r="E17" s="57"/>
    </row>
    <row r="18" spans="1:5" x14ac:dyDescent="0.25">
      <c r="B18" s="91"/>
      <c r="C18" s="92"/>
      <c r="D18" s="58"/>
    </row>
    <row r="19" spans="1:5" x14ac:dyDescent="0.25">
      <c r="A19" s="59" t="s">
        <v>113</v>
      </c>
      <c r="B19" s="64" t="s">
        <v>48</v>
      </c>
      <c r="C19" s="66">
        <f>'1кв'!E22+'2кв'!E22+'3кв'!E22+'4кв'!E22</f>
        <v>409131.36</v>
      </c>
      <c r="D19" s="58"/>
    </row>
    <row r="20" spans="1:5" ht="30" x14ac:dyDescent="0.25">
      <c r="A20" s="59"/>
      <c r="B20" s="64" t="s">
        <v>114</v>
      </c>
      <c r="C20" s="66">
        <f>'1кв'!E23+'2кв'!E23+'3кв'!E23+'4кв'!E23</f>
        <v>18619.7</v>
      </c>
      <c r="D20" s="58"/>
    </row>
    <row r="21" spans="1:5" x14ac:dyDescent="0.25">
      <c r="A21" s="59"/>
      <c r="B21" s="64" t="s">
        <v>44</v>
      </c>
      <c r="C21" s="66">
        <f>'1кв'!E24+'2кв'!E24+'3кв'!E24+'4кв'!E24</f>
        <v>158154.33600000001</v>
      </c>
      <c r="D21" s="58"/>
    </row>
    <row r="22" spans="1:5" x14ac:dyDescent="0.25">
      <c r="A22" s="59"/>
      <c r="B22" s="64" t="s">
        <v>54</v>
      </c>
      <c r="C22" s="66">
        <f>'1кв'!E25+'2кв'!E25+'3кв'!E25+'4кв'!E25</f>
        <v>0</v>
      </c>
      <c r="D22" s="58"/>
    </row>
    <row r="23" spans="1:5" x14ac:dyDescent="0.25">
      <c r="A23" s="59"/>
      <c r="B23" s="64" t="s">
        <v>55</v>
      </c>
      <c r="C23" s="66">
        <f>'1кв'!E26+'2кв'!E26+'3кв'!E26+'4кв'!E26</f>
        <v>38988.5</v>
      </c>
      <c r="D23" s="58"/>
    </row>
    <row r="24" spans="1:5" x14ac:dyDescent="0.25">
      <c r="B24" s="64" t="s">
        <v>56</v>
      </c>
      <c r="C24" s="66">
        <f>'1кв'!E27+'2кв'!E27+'3кв'!E27+'4кв'!E27</f>
        <v>15034</v>
      </c>
      <c r="D24" s="58"/>
      <c r="E24" s="57"/>
    </row>
    <row r="25" spans="1:5" x14ac:dyDescent="0.25">
      <c r="B25" s="64" t="s">
        <v>57</v>
      </c>
      <c r="C25" s="66">
        <f>'1кв'!E28+'2кв'!E28+'3кв'!E28+'4кв'!E28</f>
        <v>16519.079999999998</v>
      </c>
      <c r="D25" s="58"/>
    </row>
    <row r="26" spans="1:5" x14ac:dyDescent="0.25">
      <c r="B26" s="69" t="s">
        <v>77</v>
      </c>
      <c r="C26" s="66">
        <f>'2кв'!E31</f>
        <v>37771.300000000003</v>
      </c>
      <c r="D26" s="58"/>
    </row>
    <row r="27" spans="1:5" x14ac:dyDescent="0.25">
      <c r="A27" s="59"/>
      <c r="B27" s="70" t="s">
        <v>30</v>
      </c>
      <c r="C27" s="66">
        <f>'1кв'!E29+'2кв'!E29+'3кв'!E29+'4кв'!E29</f>
        <v>21948.14</v>
      </c>
      <c r="D27" s="58"/>
    </row>
    <row r="28" spans="1:5" x14ac:dyDescent="0.25">
      <c r="A28" s="59"/>
      <c r="B28" s="71" t="s">
        <v>132</v>
      </c>
      <c r="C28" s="66">
        <f>'1кв'!E30+'1кв'!E31+'1кв'!E32+'1кв'!E33+'2кв'!E33+'2кв'!E34+'2кв'!E35+'2кв'!E36+'2кв'!E37+'3кв'!E30+'3кв'!E31+'4кв'!E30+'4кв'!E31+'4кв'!E32+'4кв'!E33</f>
        <v>33924.570000000007</v>
      </c>
      <c r="D28" s="58"/>
    </row>
    <row r="29" spans="1:5" x14ac:dyDescent="0.25">
      <c r="A29" s="59"/>
      <c r="B29" s="71" t="s">
        <v>115</v>
      </c>
      <c r="C29" s="66">
        <f>SUM(C31:C33)</f>
        <v>28371.345000000001</v>
      </c>
      <c r="D29" s="58"/>
    </row>
    <row r="30" spans="1:5" x14ac:dyDescent="0.25">
      <c r="A30" s="59"/>
      <c r="B30" s="70" t="s">
        <v>107</v>
      </c>
      <c r="C30" s="66"/>
      <c r="D30" s="58"/>
    </row>
    <row r="31" spans="1:5" x14ac:dyDescent="0.25">
      <c r="A31" s="59"/>
      <c r="B31" s="64" t="s">
        <v>130</v>
      </c>
      <c r="C31" s="66">
        <f>'2кв'!E30</f>
        <v>3083.5549999999998</v>
      </c>
      <c r="D31" s="58"/>
    </row>
    <row r="32" spans="1:5" x14ac:dyDescent="0.25">
      <c r="A32" s="59"/>
      <c r="B32" s="64" t="s">
        <v>131</v>
      </c>
      <c r="C32" s="66">
        <f>'2кв'!E32</f>
        <v>25287.79</v>
      </c>
      <c r="D32" s="58"/>
    </row>
    <row r="33" spans="1:6" x14ac:dyDescent="0.25">
      <c r="A33" s="59"/>
      <c r="B33" s="64"/>
      <c r="C33" s="66"/>
      <c r="D33" s="58"/>
    </row>
    <row r="34" spans="1:6" x14ac:dyDescent="0.25">
      <c r="B34" s="72" t="s">
        <v>116</v>
      </c>
      <c r="C34" s="63">
        <f>SUM(C19:C29)</f>
        <v>778462.33100000001</v>
      </c>
      <c r="D34" s="58"/>
      <c r="E34" s="57"/>
      <c r="F34" s="57"/>
    </row>
    <row r="35" spans="1:6" x14ac:dyDescent="0.25">
      <c r="B35" s="73" t="s">
        <v>117</v>
      </c>
      <c r="C35" s="63">
        <f>(C6+C17)-C34</f>
        <v>-94118.670999999857</v>
      </c>
      <c r="D35" s="58"/>
      <c r="E35" s="57"/>
    </row>
    <row r="36" spans="1:6" x14ac:dyDescent="0.25">
      <c r="B36" s="55"/>
      <c r="C36" s="60"/>
      <c r="D36" s="58"/>
    </row>
    <row r="37" spans="1:6" x14ac:dyDescent="0.25">
      <c r="B37" s="55" t="s">
        <v>133</v>
      </c>
      <c r="C37" s="55"/>
      <c r="D37" s="58"/>
    </row>
    <row r="38" spans="1:6" x14ac:dyDescent="0.25">
      <c r="B38" s="55" t="s">
        <v>134</v>
      </c>
      <c r="C38" s="55">
        <v>74856.47</v>
      </c>
      <c r="D38" s="58"/>
    </row>
    <row r="39" spans="1:6" x14ac:dyDescent="0.25">
      <c r="B39" s="96" t="s">
        <v>135</v>
      </c>
      <c r="C39" s="96">
        <v>98558.54</v>
      </c>
      <c r="D39" s="58"/>
    </row>
    <row r="40" spans="1:6" x14ac:dyDescent="0.25">
      <c r="B40" s="55" t="s">
        <v>136</v>
      </c>
      <c r="C40" s="55">
        <f>C39-C38</f>
        <v>23702.069999999992</v>
      </c>
      <c r="D40" s="58"/>
    </row>
    <row r="41" spans="1:6" x14ac:dyDescent="0.25">
      <c r="B41" s="55"/>
      <c r="C41" s="60"/>
      <c r="D41" s="58"/>
    </row>
    <row r="42" spans="1:6" x14ac:dyDescent="0.25">
      <c r="A42" s="55" t="s">
        <v>118</v>
      </c>
      <c r="C42" s="60"/>
      <c r="D42" s="58"/>
    </row>
    <row r="43" spans="1:6" x14ac:dyDescent="0.25">
      <c r="B43" s="55"/>
      <c r="C43" s="60"/>
      <c r="D43" s="58"/>
    </row>
    <row r="44" spans="1:6" x14ac:dyDescent="0.25">
      <c r="A44" s="1" t="s">
        <v>119</v>
      </c>
      <c r="B44" s="55" t="s">
        <v>120</v>
      </c>
      <c r="C44" s="60"/>
      <c r="D44" s="58"/>
    </row>
    <row r="45" spans="1:6" x14ac:dyDescent="0.25">
      <c r="B45" s="55" t="s">
        <v>121</v>
      </c>
      <c r="C45" s="60"/>
      <c r="D45" s="58"/>
    </row>
    <row r="46" spans="1:6" x14ac:dyDescent="0.25">
      <c r="B46" s="55" t="s">
        <v>122</v>
      </c>
      <c r="C46" s="60"/>
      <c r="D46" s="58"/>
    </row>
    <row r="47" spans="1:6" x14ac:dyDescent="0.25">
      <c r="B47" s="55"/>
      <c r="C47" s="60"/>
      <c r="D47" s="58"/>
    </row>
    <row r="48" spans="1:6" x14ac:dyDescent="0.25">
      <c r="B48" s="55" t="s">
        <v>123</v>
      </c>
      <c r="C48" s="60"/>
      <c r="D48" s="58"/>
    </row>
    <row r="49" spans="2:4" x14ac:dyDescent="0.25">
      <c r="B49" s="55"/>
      <c r="C49" s="60"/>
      <c r="D49" s="58"/>
    </row>
    <row r="50" spans="2:4" x14ac:dyDescent="0.25">
      <c r="B50" s="55"/>
      <c r="C50" s="60"/>
      <c r="D50" s="58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2022-03-11T06:28:17Z</dcterms:modified>
</cp:coreProperties>
</file>