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'1кв'!$A$1:$E$53</definedName>
    <definedName name="_xlnm.Print_Area" localSheetId="1">'2кв'!$A$1:$E$51</definedName>
    <definedName name="_xlnm.Print_Area" localSheetId="2">'3кв'!$A$1:$E$49</definedName>
    <definedName name="_xlnm.Print_Area" localSheetId="3">'4кв'!$A$1:$E$50</definedName>
    <definedName name="_xlnm.Print_Area" localSheetId="4">отчет!$A$1:$C$47</definedName>
  </definedNames>
  <calcPr calcId="145621"/>
</workbook>
</file>

<file path=xl/calcChain.xml><?xml version="1.0" encoding="utf-8"?>
<calcChain xmlns="http://schemas.openxmlformats.org/spreadsheetml/2006/main">
  <c r="C39" i="20" l="1"/>
  <c r="C31" i="20" l="1"/>
  <c r="B45" i="19" l="1"/>
  <c r="E24" i="19"/>
  <c r="C6" i="20" l="1"/>
  <c r="C30" i="20" l="1"/>
  <c r="C28" i="20" s="1"/>
  <c r="C26" i="20"/>
  <c r="C24" i="20"/>
  <c r="C25" i="20"/>
  <c r="C23" i="20"/>
  <c r="C20" i="20"/>
  <c r="C13" i="20"/>
  <c r="D13" i="20" l="1"/>
  <c r="B47" i="19"/>
  <c r="C15" i="20" s="1"/>
  <c r="B46" i="19" l="1"/>
  <c r="C14" i="20" s="1"/>
  <c r="E26" i="19" l="1"/>
  <c r="C27" i="20" s="1"/>
  <c r="E25" i="19"/>
  <c r="B48" i="19"/>
  <c r="C16" i="20" s="1"/>
  <c r="C17" i="20" s="1"/>
  <c r="E19" i="19"/>
  <c r="C21" i="20" s="1"/>
  <c r="E17" i="19"/>
  <c r="E27" i="19" l="1"/>
  <c r="B49" i="19" s="1"/>
  <c r="C19" i="20"/>
  <c r="C33" i="20" s="1"/>
  <c r="C34" i="20" s="1"/>
  <c r="E27" i="18"/>
  <c r="B47" i="18"/>
  <c r="B46" i="18"/>
  <c r="E19" i="18"/>
  <c r="E17" i="18"/>
  <c r="E28" i="18" s="1"/>
  <c r="B48" i="18" s="1"/>
  <c r="B46" i="17" l="1"/>
  <c r="B44" i="17"/>
  <c r="E30" i="17"/>
  <c r="E18" i="17" l="1"/>
  <c r="B49" i="17"/>
  <c r="B48" i="17"/>
  <c r="E29" i="17"/>
  <c r="E28" i="17"/>
  <c r="E27" i="17"/>
  <c r="E19" i="17"/>
  <c r="E17" i="17"/>
  <c r="B50" i="17" l="1"/>
  <c r="B51" i="17" s="1"/>
  <c r="B42" i="18" s="1"/>
  <c r="B49" i="18" s="1"/>
  <c r="B43" i="19" s="1"/>
  <c r="B50" i="19" s="1"/>
  <c r="E32" i="16"/>
  <c r="E25" i="16"/>
  <c r="E27" i="16" l="1"/>
  <c r="E28" i="16"/>
  <c r="E29" i="16"/>
  <c r="E30" i="16"/>
  <c r="E31" i="16"/>
  <c r="E26" i="16"/>
  <c r="B51" i="16"/>
  <c r="B50" i="16"/>
  <c r="E19" i="16"/>
  <c r="E18" i="16"/>
  <c r="E17" i="16"/>
  <c r="B52" i="16" l="1"/>
  <c r="B53" i="16" s="1"/>
</calcChain>
</file>

<file path=xl/sharedStrings.xml><?xml version="1.0" encoding="utf-8"?>
<sst xmlns="http://schemas.openxmlformats.org/spreadsheetml/2006/main" count="358" uniqueCount="130">
  <si>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</si>
  <si>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</si>
  <si>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</si>
  <si>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</si>
  <si>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</si>
  <si>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</si>
  <si>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</si>
  <si>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</si>
  <si>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</si>
  <si>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</si>
  <si>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</si>
  <si>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</si>
  <si>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</si>
  <si>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</si>
  <si>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</si>
  <si>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</si>
  <si>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</si>
  <si>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</si>
  <si>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</si>
  <si>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</si>
  <si>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45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</si>
  <si>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Кошман Марии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</si>
  <si>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</si>
  <si>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</si>
  <si>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</si>
  <si>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</si>
  <si>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</si>
  <si>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Стоимость материалов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</si>
  <si>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</si>
  <si>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</si>
  <si>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Кошман М.Ф.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</si>
  <si>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</si>
  <si>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</si>
  <si>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</si>
  <si>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</si>
  <si>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 дома = 2694,4м2</t>
  </si>
  <si>
    <t xml:space="preserve">Расходы по содержанию и тек. Ремонту </t>
  </si>
  <si>
    <t>март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</si>
  <si>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</si>
  <si>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</si>
  <si>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</si>
  <si>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ч/ч</t>
  </si>
  <si>
    <t>Услуги по содержанию многоквартирного дома</t>
  </si>
  <si>
    <t>интернет ТТК</t>
  </si>
  <si>
    <t>февраль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</si>
  <si>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</si>
  <si>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</si>
  <si>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</si>
  <si>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</si>
  <si>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2021 г.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</si>
  <si>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</si>
  <si>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</si>
  <si>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</si>
  <si>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</si>
  <si>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Ремонт подъездных дверей,регулировка доводчика</t>
  </si>
  <si>
    <t>Замена стояка ГВС кв.1</t>
  </si>
  <si>
    <t>замена кранов на стояках ГВС,ХВС кв.53</t>
  </si>
  <si>
    <t>Замена кранов на стояках ГВС и ХВС кв.11</t>
  </si>
  <si>
    <t>ремонт детской машинки</t>
  </si>
  <si>
    <t>замена кодового замка</t>
  </si>
  <si>
    <t>январь</t>
  </si>
  <si>
    <t>Ремонт отдельных мест панелей в подъездах</t>
  </si>
  <si>
    <t>Предъявлено населению 178088,04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</si>
  <si>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2021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03 2021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одиннадцать тысяч пятьсот сорок один рубль 72 копейки</t>
    </r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</si>
  <si>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</si>
  <si>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</si>
  <si>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</si>
  <si>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 2021 г.</t>
  </si>
  <si>
    <t>Поверка ОПУ ТЭ (тепловычислитель)</t>
  </si>
  <si>
    <t xml:space="preserve"> замена магистрали ХВС на полипропилен (смета)</t>
  </si>
  <si>
    <t>регулировка доводчика</t>
  </si>
  <si>
    <t>замена крана на спускнике отопления кв.19</t>
  </si>
  <si>
    <t>ремонт роликодрома</t>
  </si>
  <si>
    <t>апрель</t>
  </si>
  <si>
    <t>май</t>
  </si>
  <si>
    <t xml:space="preserve">           2. Всего за период с "01" 04 2021 г. по "30" 06 2021 г. выполнено работ (оказано услуг) на общую сумму двести тридцать девять тысяч пятьсот девяносто восемь рублей 13 копеек</t>
  </si>
  <si>
    <t>Предъявлено населению 186844,87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</si>
  <si>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</si>
  <si>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</si>
  <si>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</si>
  <si>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</si>
  <si>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>Поверка ОПУ ТЭ (расходомеры)</t>
  </si>
  <si>
    <t>частичный ремонт мягкой кровли</t>
  </si>
  <si>
    <t>сентябрь</t>
  </si>
  <si>
    <t>замена бревна на дет.площ.</t>
  </si>
  <si>
    <t xml:space="preserve">           2. Всего за период с "01" 07 2021 г. по "30" 09 2021 г. выполнено работ (оказано услуг) на общую сумму сто семьдесят восемь тысяч двадцать девять рублей 77 копеек</t>
  </si>
  <si>
    <t>Предъявлено населению 180616,62</t>
  </si>
  <si>
    <t>за 4 квартал 2021 года</t>
  </si>
  <si>
    <t>"31" 12  2021 г.</t>
  </si>
  <si>
    <t>4 квартал</t>
  </si>
  <si>
    <t>Ремонт навеса песочницы</t>
  </si>
  <si>
    <t>обрезка веток</t>
  </si>
  <si>
    <t>ноябрь</t>
  </si>
  <si>
    <t>декабрь</t>
  </si>
  <si>
    <t>Предъявлено населению 177518,55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</si>
  <si>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</si>
  <si>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</si>
  <si>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</si>
  <si>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</si>
  <si>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</si>
  <si>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</si>
  <si>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</si>
  <si>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</si>
  <si>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</si>
  <si>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</si>
  <si>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</si>
  <si>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</si>
  <si>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</si>
  <si>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</si>
  <si>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</si>
  <si>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</si>
  <si>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</si>
  <si>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</si>
  <si>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</si>
  <si>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</si>
  <si>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</si>
  <si>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45</t>
  </si>
  <si>
    <t>Начислено всего 717263,41</t>
  </si>
  <si>
    <t>* холодная вода на СОИ</t>
  </si>
  <si>
    <t>*  замена магистрали ХВС на полипропилен (смета)</t>
  </si>
  <si>
    <t>Непредвиденные расходы 161,67 ч/ч</t>
  </si>
  <si>
    <t>* Поверка ОПУ ТЭ (тепловычислитель)</t>
  </si>
  <si>
    <t>* горячая вода на СОИ - 23617,39</t>
  </si>
  <si>
    <t>* водоотведение на СОИ - 16518,71</t>
  </si>
  <si>
    <t>* электроэнергия на СОИ - 14516,05</t>
  </si>
  <si>
    <t xml:space="preserve">           2. Всего за период с "01" 10 2021 г. по "31" 12 2021 г. выполнено работ (оказано услуг) на общую сумму сто шестьдесят восемь тысяч восемьсот пятьдесят пять рублей 02 копейки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</si>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</sst>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5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4" fillId="0" borderId="0" xfId="0" applyNumberFormat="1" applyFont="1"/>
    <xf numFmtId="39" fontId="7" fillId="0" borderId="0" xfId="0" applyNumberFormat="1" applyFont="1"/>
    <xf numFmtId="0" fontId="10" fillId="0" borderId="1" xfId="0" applyFont="1" applyBorder="1" applyAlignment="1">
      <alignment horizontal="center"/>
    </xf>
    <xf numFmtId="43" fontId="4" fillId="0" borderId="0" xfId="1" applyFont="1"/>
    <xf numFmtId="0" fontId="10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3" xfId="0" applyFont="1" applyBorder="1"/>
    <xf numFmtId="0" fontId="10" fillId="0" borderId="3" xfId="0" applyFont="1" applyBorder="1" applyAlignment="1"/>
    <xf numFmtId="0" fontId="10" fillId="0" borderId="3" xfId="0" applyFont="1" applyBorder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0" xfId="0" applyFont="1" applyAlignment="1"/>
    <xf numFmtId="0" fontId="3" fillId="0" borderId="0" xfId="0" applyFont="1" applyAlignment="1"/>
    <xf numFmtId="4" fontId="1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0" xfId="0" applyFont="1" applyAlignment="1">
      <alignment horizontal="left" wrapText="1"/>
    </xf>
    <xf numFmtId="0" fontId="10" fillId="3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/>
    <xf numFmtId="2" fontId="3" fillId="2" borderId="1" xfId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topLeftCell="A31" zoomScaleNormal="100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84" t="s">
        <v>10</v>
      </c>
      <c r="B1" s="84"/>
      <c r="C1" s="84"/>
      <c r="D1" s="84"/>
      <c r="E1" s="84"/>
    </row>
    <row r="2" spans="1:7" ht="35.25" customHeight="1" x14ac:dyDescent="0.25">
      <c r="A2" s="85" t="s">
        <v>11</v>
      </c>
      <c r="B2" s="86"/>
      <c r="C2" s="86"/>
      <c r="D2" s="86"/>
      <c r="E2" s="86"/>
    </row>
    <row r="3" spans="1:7" x14ac:dyDescent="0.25">
      <c r="A3" s="87" t="s">
        <v>48</v>
      </c>
      <c r="B3" s="87"/>
      <c r="C3" s="87"/>
      <c r="D3" s="87"/>
      <c r="E3" s="87"/>
    </row>
    <row r="4" spans="1:7" s="1" customFormat="1" ht="15.75" x14ac:dyDescent="0.25">
      <c r="A4" s="36" t="s">
        <v>12</v>
      </c>
      <c r="B4" s="37"/>
      <c r="C4" s="37"/>
      <c r="D4" s="37"/>
      <c r="E4" s="38" t="s">
        <v>49</v>
      </c>
    </row>
    <row r="5" spans="1:7" ht="22.9" customHeight="1" x14ac:dyDescent="0.25">
      <c r="A5" s="79" t="s">
        <v>0</v>
      </c>
      <c r="B5" s="79"/>
      <c r="C5" s="79"/>
      <c r="D5" s="79"/>
      <c r="E5" s="79"/>
    </row>
    <row r="6" spans="1:7" ht="13.9" customHeight="1" x14ac:dyDescent="0.25">
      <c r="A6" s="88" t="s">
        <v>20</v>
      </c>
      <c r="B6" s="88"/>
      <c r="C6" s="88"/>
      <c r="D6" s="88"/>
      <c r="E6" s="88"/>
    </row>
    <row r="7" spans="1:7" x14ac:dyDescent="0.25">
      <c r="A7" s="89" t="s">
        <v>1</v>
      </c>
      <c r="B7" s="89"/>
      <c r="C7" s="89"/>
      <c r="D7" s="89"/>
      <c r="E7" s="89"/>
    </row>
    <row r="8" spans="1:7" x14ac:dyDescent="0.25">
      <c r="A8" s="79" t="s">
        <v>21</v>
      </c>
      <c r="B8" s="79"/>
      <c r="C8" s="79"/>
      <c r="D8" s="79"/>
      <c r="E8" s="79"/>
    </row>
    <row r="9" spans="1:7" ht="28.5" customHeight="1" x14ac:dyDescent="0.25">
      <c r="A9" s="79" t="s">
        <v>22</v>
      </c>
      <c r="B9" s="79"/>
      <c r="C9" s="79"/>
      <c r="D9" s="79"/>
      <c r="E9" s="79"/>
    </row>
    <row r="10" spans="1:7" x14ac:dyDescent="0.25">
      <c r="A10" s="79" t="s">
        <v>17</v>
      </c>
      <c r="B10" s="79"/>
      <c r="C10" s="79"/>
      <c r="D10" s="79"/>
      <c r="E10" s="79"/>
    </row>
    <row r="11" spans="1:7" x14ac:dyDescent="0.25">
      <c r="A11" s="79" t="s">
        <v>18</v>
      </c>
      <c r="B11" s="79"/>
      <c r="C11" s="79"/>
      <c r="D11" s="79"/>
      <c r="E11" s="79"/>
    </row>
    <row r="12" spans="1:7" ht="31.5" customHeight="1" x14ac:dyDescent="0.25">
      <c r="A12" s="79" t="s">
        <v>13</v>
      </c>
      <c r="B12" s="79"/>
      <c r="C12" s="79"/>
      <c r="D12" s="79"/>
      <c r="E12" s="79"/>
    </row>
    <row r="13" spans="1:7" ht="61.5" customHeight="1" x14ac:dyDescent="0.25">
      <c r="A13" s="79" t="s">
        <v>23</v>
      </c>
      <c r="B13" s="79"/>
      <c r="C13" s="79"/>
      <c r="D13" s="79"/>
      <c r="E13" s="79"/>
    </row>
    <row r="14" spans="1:7" ht="31.5" customHeight="1" x14ac:dyDescent="0.25">
      <c r="A14" s="80" t="s">
        <v>24</v>
      </c>
      <c r="B14" s="80"/>
      <c r="C14" s="80"/>
      <c r="D14" s="80"/>
      <c r="E14" s="80"/>
    </row>
    <row r="15" spans="1:7" x14ac:dyDescent="0.25">
      <c r="A15" s="80"/>
      <c r="B15" s="80"/>
      <c r="C15" s="80"/>
      <c r="D15" s="80"/>
      <c r="E15" s="80"/>
      <c r="F15" s="2">
        <v>2694.4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8" t="s">
        <v>42</v>
      </c>
      <c r="B17" s="7" t="s">
        <v>39</v>
      </c>
      <c r="C17" s="3" t="s">
        <v>3</v>
      </c>
      <c r="D17" s="3">
        <v>12.82</v>
      </c>
      <c r="E17" s="6">
        <f>D17*F15*G15</f>
        <v>103626.624</v>
      </c>
      <c r="G17" s="14"/>
    </row>
    <row r="18" spans="1:7" ht="75" x14ac:dyDescent="0.25">
      <c r="A18" s="5" t="s">
        <v>47</v>
      </c>
      <c r="B18" s="7" t="s">
        <v>25</v>
      </c>
      <c r="C18" s="3" t="s">
        <v>3</v>
      </c>
      <c r="D18" s="3"/>
      <c r="E18" s="6">
        <f>1725.71*3</f>
        <v>5177.13</v>
      </c>
      <c r="G18" s="14"/>
    </row>
    <row r="19" spans="1:7" x14ac:dyDescent="0.25">
      <c r="A19" s="5" t="s">
        <v>40</v>
      </c>
      <c r="B19" s="7" t="s">
        <v>19</v>
      </c>
      <c r="C19" s="3" t="s">
        <v>3</v>
      </c>
      <c r="D19" s="3">
        <v>4.78</v>
      </c>
      <c r="E19" s="6">
        <f>D19*F15*G15</f>
        <v>38637.696000000004</v>
      </c>
      <c r="G19" s="14"/>
    </row>
    <row r="20" spans="1:7" x14ac:dyDescent="0.25">
      <c r="A20" s="5" t="s">
        <v>50</v>
      </c>
      <c r="B20" s="7" t="s">
        <v>25</v>
      </c>
      <c r="C20" s="3" t="s">
        <v>26</v>
      </c>
      <c r="D20" s="3"/>
      <c r="E20" s="39">
        <v>0</v>
      </c>
      <c r="G20" s="14"/>
    </row>
    <row r="21" spans="1:7" x14ac:dyDescent="0.25">
      <c r="A21" s="2" t="s">
        <v>51</v>
      </c>
      <c r="B21" s="7" t="s">
        <v>25</v>
      </c>
      <c r="C21" s="3" t="s">
        <v>26</v>
      </c>
      <c r="D21" s="3"/>
      <c r="E21" s="6">
        <v>15527.6</v>
      </c>
      <c r="G21" s="14"/>
    </row>
    <row r="22" spans="1:7" x14ac:dyDescent="0.25">
      <c r="A22" s="5" t="s">
        <v>52</v>
      </c>
      <c r="B22" s="7" t="s">
        <v>25</v>
      </c>
      <c r="C22" s="3" t="s">
        <v>26</v>
      </c>
      <c r="D22" s="3"/>
      <c r="E22" s="6">
        <v>3858.2</v>
      </c>
      <c r="G22" s="14"/>
    </row>
    <row r="23" spans="1:7" x14ac:dyDescent="0.25">
      <c r="A23" s="5" t="s">
        <v>53</v>
      </c>
      <c r="B23" s="7" t="s">
        <v>25</v>
      </c>
      <c r="C23" s="3" t="s">
        <v>26</v>
      </c>
      <c r="D23" s="3"/>
      <c r="E23" s="6">
        <v>4062.24</v>
      </c>
      <c r="G23" s="14"/>
    </row>
    <row r="24" spans="1:7" ht="15.75" x14ac:dyDescent="0.25">
      <c r="A24" s="5" t="s">
        <v>27</v>
      </c>
      <c r="B24" s="7" t="s">
        <v>25</v>
      </c>
      <c r="C24" s="3" t="s">
        <v>26</v>
      </c>
      <c r="D24" s="19"/>
      <c r="E24" s="6">
        <v>11679.23</v>
      </c>
      <c r="G24" s="14"/>
    </row>
    <row r="25" spans="1:7" ht="30" x14ac:dyDescent="0.25">
      <c r="A25" s="17" t="s">
        <v>61</v>
      </c>
      <c r="B25" s="15" t="s">
        <v>60</v>
      </c>
      <c r="C25" s="3" t="s">
        <v>41</v>
      </c>
      <c r="D25" s="15">
        <v>96</v>
      </c>
      <c r="E25" s="6">
        <f>D25*206.95</f>
        <v>19867.199999999997</v>
      </c>
      <c r="G25" s="14"/>
    </row>
    <row r="26" spans="1:7" ht="30" x14ac:dyDescent="0.25">
      <c r="A26" s="17" t="s">
        <v>54</v>
      </c>
      <c r="B26" s="15" t="s">
        <v>60</v>
      </c>
      <c r="C26" s="3" t="s">
        <v>41</v>
      </c>
      <c r="D26" s="15">
        <v>6</v>
      </c>
      <c r="E26" s="6">
        <f>D26*206.95</f>
        <v>1241.6999999999998</v>
      </c>
      <c r="G26" s="14"/>
    </row>
    <row r="27" spans="1:7" x14ac:dyDescent="0.25">
      <c r="A27" s="16" t="s">
        <v>55</v>
      </c>
      <c r="B27" s="15" t="s">
        <v>60</v>
      </c>
      <c r="C27" s="3" t="s">
        <v>41</v>
      </c>
      <c r="D27" s="65">
        <v>8</v>
      </c>
      <c r="E27" s="6">
        <f t="shared" ref="E27:E31" si="0">D27*206.95</f>
        <v>1655.6</v>
      </c>
      <c r="G27" s="14"/>
    </row>
    <row r="28" spans="1:7" ht="30" x14ac:dyDescent="0.25">
      <c r="A28" s="16" t="s">
        <v>56</v>
      </c>
      <c r="B28" s="15" t="s">
        <v>44</v>
      </c>
      <c r="C28" s="3" t="s">
        <v>41</v>
      </c>
      <c r="D28" s="15">
        <v>9</v>
      </c>
      <c r="E28" s="6">
        <f t="shared" si="0"/>
        <v>1862.55</v>
      </c>
      <c r="G28" s="14"/>
    </row>
    <row r="29" spans="1:7" ht="30" x14ac:dyDescent="0.25">
      <c r="A29" s="16" t="s">
        <v>57</v>
      </c>
      <c r="B29" s="15" t="s">
        <v>44</v>
      </c>
      <c r="C29" s="3" t="s">
        <v>41</v>
      </c>
      <c r="D29" s="65">
        <v>8</v>
      </c>
      <c r="E29" s="6">
        <f t="shared" si="0"/>
        <v>1655.6</v>
      </c>
      <c r="G29" s="14"/>
    </row>
    <row r="30" spans="1:7" x14ac:dyDescent="0.25">
      <c r="A30" s="33" t="s">
        <v>58</v>
      </c>
      <c r="B30" s="15" t="s">
        <v>37</v>
      </c>
      <c r="C30" s="3" t="s">
        <v>41</v>
      </c>
      <c r="D30" s="66">
        <v>12</v>
      </c>
      <c r="E30" s="6">
        <f t="shared" si="0"/>
        <v>2483.3999999999996</v>
      </c>
      <c r="G30" s="14"/>
    </row>
    <row r="31" spans="1:7" x14ac:dyDescent="0.25">
      <c r="A31" s="16" t="s">
        <v>59</v>
      </c>
      <c r="B31" s="15" t="s">
        <v>37</v>
      </c>
      <c r="C31" s="3" t="s">
        <v>41</v>
      </c>
      <c r="D31" s="65">
        <v>1</v>
      </c>
      <c r="E31" s="6">
        <f t="shared" si="0"/>
        <v>206.95</v>
      </c>
      <c r="G31" s="14"/>
    </row>
    <row r="32" spans="1:7" x14ac:dyDescent="0.25">
      <c r="A32" s="8" t="s">
        <v>28</v>
      </c>
      <c r="B32" s="9"/>
      <c r="C32" s="10"/>
      <c r="D32" s="31"/>
      <c r="E32" s="11">
        <f>SUM(E17:E31)</f>
        <v>211541.72000000006</v>
      </c>
    </row>
    <row r="33" spans="1:5" ht="10.15" customHeight="1" x14ac:dyDescent="0.25"/>
    <row r="34" spans="1:5" ht="30.6" customHeight="1" x14ac:dyDescent="0.25">
      <c r="A34" s="81" t="s">
        <v>63</v>
      </c>
      <c r="B34" s="81"/>
      <c r="C34" s="81"/>
      <c r="D34" s="81"/>
      <c r="E34" s="81"/>
    </row>
    <row r="35" spans="1:5" ht="27.6" customHeight="1" x14ac:dyDescent="0.25">
      <c r="A35" s="79" t="s">
        <v>16</v>
      </c>
      <c r="B35" s="79"/>
      <c r="C35" s="79"/>
      <c r="D35" s="79"/>
      <c r="E35" s="79"/>
    </row>
    <row r="36" spans="1:5" ht="22.9" customHeight="1" x14ac:dyDescent="0.25">
      <c r="A36" s="79" t="s">
        <v>15</v>
      </c>
      <c r="B36" s="79"/>
      <c r="C36" s="79"/>
      <c r="D36" s="79"/>
      <c r="E36" s="79"/>
    </row>
    <row r="37" spans="1:5" x14ac:dyDescent="0.25">
      <c r="A37" s="79" t="s">
        <v>31</v>
      </c>
      <c r="B37" s="79"/>
      <c r="C37" s="79"/>
      <c r="D37" s="79"/>
      <c r="E37" s="79"/>
    </row>
    <row r="38" spans="1:5" x14ac:dyDescent="0.25">
      <c r="A38" s="82" t="s">
        <v>4</v>
      </c>
      <c r="B38" s="82"/>
      <c r="C38" s="82"/>
      <c r="D38" s="82"/>
      <c r="E38" s="82"/>
    </row>
    <row r="39" spans="1:5" x14ac:dyDescent="0.25">
      <c r="A39" s="83" t="s">
        <v>29</v>
      </c>
      <c r="B39" s="83"/>
      <c r="C39" s="83"/>
      <c r="D39" s="83"/>
      <c r="E39" s="83"/>
    </row>
    <row r="40" spans="1:5" x14ac:dyDescent="0.25">
      <c r="B40" s="78" t="s">
        <v>14</v>
      </c>
      <c r="C40" s="78"/>
      <c r="D40" s="78"/>
      <c r="E40" s="4" t="s">
        <v>5</v>
      </c>
    </row>
    <row r="41" spans="1:5" x14ac:dyDescent="0.25">
      <c r="A41" s="35"/>
      <c r="B41" s="35"/>
      <c r="C41" s="35"/>
      <c r="D41" s="35"/>
      <c r="E41" s="35"/>
    </row>
    <row r="42" spans="1:5" x14ac:dyDescent="0.25">
      <c r="A42" s="83" t="s">
        <v>30</v>
      </c>
      <c r="B42" s="83"/>
      <c r="C42" s="83"/>
      <c r="D42" s="83"/>
      <c r="E42" s="83"/>
    </row>
    <row r="43" spans="1:5" x14ac:dyDescent="0.25">
      <c r="B43" s="78" t="s">
        <v>14</v>
      </c>
      <c r="C43" s="78"/>
      <c r="D43" s="78"/>
      <c r="E43" s="4" t="s">
        <v>5</v>
      </c>
    </row>
    <row r="44" spans="1:5" x14ac:dyDescent="0.25">
      <c r="A44" s="2" t="s">
        <v>35</v>
      </c>
    </row>
    <row r="45" spans="1:5" x14ac:dyDescent="0.25">
      <c r="A45" s="12" t="s">
        <v>32</v>
      </c>
    </row>
    <row r="46" spans="1:5" ht="16.149999999999999" customHeight="1" x14ac:dyDescent="0.25">
      <c r="A46" s="12" t="s">
        <v>38</v>
      </c>
      <c r="B46" s="27">
        <v>24816.65</v>
      </c>
    </row>
    <row r="47" spans="1:5" ht="30" x14ac:dyDescent="0.25">
      <c r="A47" s="34" t="s">
        <v>62</v>
      </c>
      <c r="B47" s="28"/>
    </row>
    <row r="48" spans="1:5" x14ac:dyDescent="0.25">
      <c r="A48" s="2" t="s">
        <v>33</v>
      </c>
      <c r="B48" s="28">
        <v>178754.3</v>
      </c>
    </row>
    <row r="49" spans="1:5" x14ac:dyDescent="0.25">
      <c r="A49" s="2" t="s">
        <v>45</v>
      </c>
      <c r="B49" s="28">
        <v>1050</v>
      </c>
    </row>
    <row r="50" spans="1:5" x14ac:dyDescent="0.25">
      <c r="A50" s="2" t="s">
        <v>43</v>
      </c>
      <c r="B50" s="32">
        <f>3*300</f>
        <v>900</v>
      </c>
    </row>
    <row r="51" spans="1:5" x14ac:dyDescent="0.25">
      <c r="A51" s="2" t="s">
        <v>46</v>
      </c>
      <c r="B51" s="32">
        <f>3*200</f>
        <v>600</v>
      </c>
    </row>
    <row r="52" spans="1:5" ht="30" x14ac:dyDescent="0.25">
      <c r="A52" s="34" t="s">
        <v>36</v>
      </c>
      <c r="B52" s="29">
        <f>E32</f>
        <v>211541.72000000006</v>
      </c>
    </row>
    <row r="53" spans="1:5" x14ac:dyDescent="0.25">
      <c r="A53" s="13" t="s">
        <v>34</v>
      </c>
      <c r="B53" s="30">
        <f>B46+B48+B49+B50+B51-B52</f>
        <v>-5420.7700000000768</v>
      </c>
    </row>
    <row r="56" spans="1:5" x14ac:dyDescent="0.25">
      <c r="A56" s="20"/>
      <c r="B56" s="21"/>
      <c r="C56" s="22"/>
      <c r="D56" s="21"/>
      <c r="E56" s="23"/>
    </row>
    <row r="57" spans="1:5" x14ac:dyDescent="0.25">
      <c r="A57" s="20"/>
      <c r="B57" s="21"/>
      <c r="C57" s="22"/>
      <c r="D57" s="21"/>
      <c r="E57" s="23"/>
    </row>
    <row r="58" spans="1:5" x14ac:dyDescent="0.25">
      <c r="A58" s="20"/>
      <c r="B58" s="21"/>
      <c r="C58" s="22"/>
      <c r="D58" s="21"/>
      <c r="E58" s="23"/>
    </row>
    <row r="59" spans="1:5" x14ac:dyDescent="0.25">
      <c r="A59" s="20"/>
      <c r="B59" s="21"/>
      <c r="C59" s="22"/>
      <c r="D59" s="21"/>
      <c r="E59" s="23"/>
    </row>
    <row r="60" spans="1:5" x14ac:dyDescent="0.25">
      <c r="A60" s="24"/>
      <c r="B60" s="25"/>
      <c r="C60" s="21"/>
      <c r="D60" s="25"/>
      <c r="E60" s="23"/>
    </row>
    <row r="61" spans="1:5" x14ac:dyDescent="0.25">
      <c r="A61" s="26"/>
      <c r="B61" s="25"/>
      <c r="C61" s="21"/>
      <c r="D61" s="25"/>
      <c r="E61" s="23"/>
    </row>
    <row r="62" spans="1:5" x14ac:dyDescent="0.25">
      <c r="A62" s="26"/>
      <c r="B62" s="25"/>
      <c r="C62" s="21"/>
      <c r="D62" s="25"/>
      <c r="E62" s="23"/>
    </row>
    <row r="63" spans="1:5" x14ac:dyDescent="0.25">
      <c r="A63" s="26"/>
      <c r="B63" s="25"/>
      <c r="C63" s="21"/>
      <c r="D63" s="25"/>
      <c r="E63" s="23"/>
    </row>
    <row r="64" spans="1:5" x14ac:dyDescent="0.25">
      <c r="A64" s="26"/>
      <c r="B64" s="25"/>
      <c r="C64" s="21"/>
      <c r="D64" s="25"/>
      <c r="E64" s="23"/>
    </row>
    <row r="65" spans="1:5" x14ac:dyDescent="0.25">
      <c r="A65" s="26"/>
      <c r="B65" s="25"/>
      <c r="C65" s="21"/>
      <c r="D65" s="25"/>
      <c r="E65" s="23"/>
    </row>
    <row r="66" spans="1:5" x14ac:dyDescent="0.25">
      <c r="A66" s="26"/>
      <c r="B66" s="25"/>
      <c r="C66" s="21"/>
      <c r="D66" s="25"/>
      <c r="E66" s="23"/>
    </row>
    <row r="67" spans="1:5" x14ac:dyDescent="0.25">
      <c r="A67" s="26"/>
      <c r="B67" s="25"/>
      <c r="C67" s="21"/>
      <c r="D67" s="25"/>
      <c r="E67" s="23"/>
    </row>
    <row r="68" spans="1:5" x14ac:dyDescent="0.25">
      <c r="A68" s="26"/>
      <c r="B68" s="25"/>
      <c r="C68" s="21"/>
      <c r="D68" s="25"/>
      <c r="E68" s="23"/>
    </row>
    <row r="69" spans="1:5" x14ac:dyDescent="0.25">
      <c r="A69" s="26"/>
      <c r="B69" s="25"/>
      <c r="C69" s="21"/>
      <c r="D69" s="25"/>
      <c r="E69" s="23"/>
    </row>
    <row r="70" spans="1:5" x14ac:dyDescent="0.25">
      <c r="A70" s="26"/>
      <c r="B70" s="25"/>
      <c r="C70" s="21"/>
      <c r="D70" s="25"/>
      <c r="E70" s="23"/>
    </row>
    <row r="71" spans="1:5" x14ac:dyDescent="0.25">
      <c r="A71" s="26"/>
      <c r="B71" s="25"/>
      <c r="C71" s="21"/>
      <c r="D71" s="25"/>
      <c r="E71" s="23"/>
    </row>
  </sheetData>
  <mergeCells count="23"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B43:D43"/>
    <mergeCell ref="A13:E13"/>
    <mergeCell ref="A14:E14"/>
    <mergeCell ref="A15:E15"/>
    <mergeCell ref="A34:E34"/>
    <mergeCell ref="A35:E35"/>
    <mergeCell ref="A36:E36"/>
    <mergeCell ref="A37:E37"/>
    <mergeCell ref="A38:E38"/>
    <mergeCell ref="A39:E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topLeftCell="A16" zoomScaleNormal="100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84" t="s">
        <v>10</v>
      </c>
      <c r="B1" s="84"/>
      <c r="C1" s="84"/>
      <c r="D1" s="84"/>
      <c r="E1" s="84"/>
    </row>
    <row r="2" spans="1:7" ht="35.25" customHeight="1" x14ac:dyDescent="0.25">
      <c r="A2" s="85" t="s">
        <v>11</v>
      </c>
      <c r="B2" s="86"/>
      <c r="C2" s="86"/>
      <c r="D2" s="86"/>
      <c r="E2" s="86"/>
    </row>
    <row r="3" spans="1:7" x14ac:dyDescent="0.25">
      <c r="A3" s="87" t="s">
        <v>66</v>
      </c>
      <c r="B3" s="87"/>
      <c r="C3" s="87"/>
      <c r="D3" s="87"/>
      <c r="E3" s="87"/>
    </row>
    <row r="4" spans="1:7" s="1" customFormat="1" ht="15.75" x14ac:dyDescent="0.25">
      <c r="A4" s="36" t="s">
        <v>12</v>
      </c>
      <c r="B4" s="37"/>
      <c r="C4" s="37"/>
      <c r="D4" s="90" t="s">
        <v>67</v>
      </c>
      <c r="E4" s="90"/>
    </row>
    <row r="5" spans="1:7" ht="22.9" customHeight="1" x14ac:dyDescent="0.25">
      <c r="A5" s="79" t="s">
        <v>0</v>
      </c>
      <c r="B5" s="79"/>
      <c r="C5" s="79"/>
      <c r="D5" s="79"/>
      <c r="E5" s="79"/>
    </row>
    <row r="6" spans="1:7" ht="13.9" customHeight="1" x14ac:dyDescent="0.25">
      <c r="A6" s="88" t="s">
        <v>20</v>
      </c>
      <c r="B6" s="88"/>
      <c r="C6" s="88"/>
      <c r="D6" s="88"/>
      <c r="E6" s="88"/>
    </row>
    <row r="7" spans="1:7" x14ac:dyDescent="0.25">
      <c r="A7" s="89" t="s">
        <v>1</v>
      </c>
      <c r="B7" s="89"/>
      <c r="C7" s="89"/>
      <c r="D7" s="89"/>
      <c r="E7" s="89"/>
    </row>
    <row r="8" spans="1:7" x14ac:dyDescent="0.25">
      <c r="A8" s="79" t="s">
        <v>21</v>
      </c>
      <c r="B8" s="79"/>
      <c r="C8" s="79"/>
      <c r="D8" s="79"/>
      <c r="E8" s="79"/>
    </row>
    <row r="9" spans="1:7" ht="28.5" customHeight="1" x14ac:dyDescent="0.25">
      <c r="A9" s="79" t="s">
        <v>22</v>
      </c>
      <c r="B9" s="79"/>
      <c r="C9" s="79"/>
      <c r="D9" s="79"/>
      <c r="E9" s="79"/>
    </row>
    <row r="10" spans="1:7" x14ac:dyDescent="0.25">
      <c r="A10" s="79" t="s">
        <v>17</v>
      </c>
      <c r="B10" s="79"/>
      <c r="C10" s="79"/>
      <c r="D10" s="79"/>
      <c r="E10" s="79"/>
    </row>
    <row r="11" spans="1:7" x14ac:dyDescent="0.25">
      <c r="A11" s="79" t="s">
        <v>18</v>
      </c>
      <c r="B11" s="79"/>
      <c r="C11" s="79"/>
      <c r="D11" s="79"/>
      <c r="E11" s="79"/>
    </row>
    <row r="12" spans="1:7" ht="31.5" customHeight="1" x14ac:dyDescent="0.25">
      <c r="A12" s="79" t="s">
        <v>13</v>
      </c>
      <c r="B12" s="79"/>
      <c r="C12" s="79"/>
      <c r="D12" s="79"/>
      <c r="E12" s="79"/>
    </row>
    <row r="13" spans="1:7" ht="61.5" customHeight="1" x14ac:dyDescent="0.25">
      <c r="A13" s="79" t="s">
        <v>23</v>
      </c>
      <c r="B13" s="79"/>
      <c r="C13" s="79"/>
      <c r="D13" s="79"/>
      <c r="E13" s="79"/>
    </row>
    <row r="14" spans="1:7" ht="31.5" customHeight="1" x14ac:dyDescent="0.25">
      <c r="A14" s="80" t="s">
        <v>24</v>
      </c>
      <c r="B14" s="80"/>
      <c r="C14" s="80"/>
      <c r="D14" s="80"/>
      <c r="E14" s="80"/>
    </row>
    <row r="15" spans="1:7" x14ac:dyDescent="0.25">
      <c r="A15" s="80"/>
      <c r="B15" s="80"/>
      <c r="C15" s="80"/>
      <c r="D15" s="80"/>
      <c r="E15" s="80"/>
      <c r="F15" s="2">
        <v>2694.4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8" t="s">
        <v>42</v>
      </c>
      <c r="B17" s="7" t="s">
        <v>39</v>
      </c>
      <c r="C17" s="3" t="s">
        <v>3</v>
      </c>
      <c r="D17" s="3">
        <v>12.82</v>
      </c>
      <c r="E17" s="6">
        <f>D17*F15*G15</f>
        <v>103626.624</v>
      </c>
      <c r="G17" s="14"/>
    </row>
    <row r="18" spans="1:7" ht="60" x14ac:dyDescent="0.25">
      <c r="A18" s="5" t="s">
        <v>64</v>
      </c>
      <c r="B18" s="7" t="s">
        <v>65</v>
      </c>
      <c r="C18" s="3" t="s">
        <v>3</v>
      </c>
      <c r="D18" s="3"/>
      <c r="E18" s="6">
        <f>1725.71*2</f>
        <v>3451.42</v>
      </c>
      <c r="G18" s="14"/>
    </row>
    <row r="19" spans="1:7" x14ac:dyDescent="0.25">
      <c r="A19" s="5" t="s">
        <v>40</v>
      </c>
      <c r="B19" s="7" t="s">
        <v>19</v>
      </c>
      <c r="C19" s="3" t="s">
        <v>3</v>
      </c>
      <c r="D19" s="3">
        <v>4.78</v>
      </c>
      <c r="E19" s="6">
        <f>D19*F15*G15</f>
        <v>38637.696000000004</v>
      </c>
      <c r="G19" s="14"/>
    </row>
    <row r="20" spans="1:7" x14ac:dyDescent="0.25">
      <c r="A20" s="5" t="s">
        <v>50</v>
      </c>
      <c r="B20" s="7" t="s">
        <v>65</v>
      </c>
      <c r="C20" s="3" t="s">
        <v>26</v>
      </c>
      <c r="D20" s="3"/>
      <c r="E20" s="39">
        <v>0</v>
      </c>
      <c r="G20" s="14"/>
    </row>
    <row r="21" spans="1:7" x14ac:dyDescent="0.25">
      <c r="A21" s="2" t="s">
        <v>51</v>
      </c>
      <c r="B21" s="7" t="s">
        <v>65</v>
      </c>
      <c r="C21" s="3" t="s">
        <v>26</v>
      </c>
      <c r="D21" s="3"/>
      <c r="E21" s="6">
        <v>7976.36</v>
      </c>
      <c r="G21" s="14"/>
    </row>
    <row r="22" spans="1:7" x14ac:dyDescent="0.25">
      <c r="A22" s="5" t="s">
        <v>52</v>
      </c>
      <c r="B22" s="7" t="s">
        <v>65</v>
      </c>
      <c r="C22" s="3" t="s">
        <v>26</v>
      </c>
      <c r="D22" s="3"/>
      <c r="E22" s="6">
        <v>3236.04</v>
      </c>
      <c r="G22" s="14"/>
    </row>
    <row r="23" spans="1:7" x14ac:dyDescent="0.25">
      <c r="A23" s="5" t="s">
        <v>53</v>
      </c>
      <c r="B23" s="7" t="s">
        <v>65</v>
      </c>
      <c r="C23" s="3" t="s">
        <v>26</v>
      </c>
      <c r="D23" s="3"/>
      <c r="E23" s="6">
        <v>4062.24</v>
      </c>
      <c r="G23" s="14"/>
    </row>
    <row r="24" spans="1:7" ht="15.75" x14ac:dyDescent="0.25">
      <c r="A24" s="5" t="s">
        <v>27</v>
      </c>
      <c r="B24" s="7" t="s">
        <v>65</v>
      </c>
      <c r="C24" s="3" t="s">
        <v>26</v>
      </c>
      <c r="D24" s="19"/>
      <c r="E24" s="6">
        <v>3236.04</v>
      </c>
      <c r="G24" s="14"/>
    </row>
    <row r="25" spans="1:7" ht="30" x14ac:dyDescent="0.25">
      <c r="A25" s="20" t="s">
        <v>68</v>
      </c>
      <c r="B25" s="7" t="s">
        <v>65</v>
      </c>
      <c r="C25" s="3" t="s">
        <v>26</v>
      </c>
      <c r="D25" s="22"/>
      <c r="E25" s="6">
        <v>6929.07</v>
      </c>
      <c r="G25" s="14"/>
    </row>
    <row r="26" spans="1:7" ht="30" x14ac:dyDescent="0.25">
      <c r="A26" s="16" t="s">
        <v>69</v>
      </c>
      <c r="B26" s="15" t="s">
        <v>73</v>
      </c>
      <c r="C26" s="3" t="s">
        <v>41</v>
      </c>
      <c r="D26" s="43"/>
      <c r="E26" s="6">
        <v>67828</v>
      </c>
      <c r="G26" s="14"/>
    </row>
    <row r="27" spans="1:7" x14ac:dyDescent="0.25">
      <c r="A27" s="16" t="s">
        <v>70</v>
      </c>
      <c r="B27" s="15" t="s">
        <v>73</v>
      </c>
      <c r="C27" s="3" t="s">
        <v>41</v>
      </c>
      <c r="D27" s="43">
        <v>0.67</v>
      </c>
      <c r="E27" s="6">
        <f t="shared" ref="E27:E29" si="0">D27*206.95</f>
        <v>138.65649999999999</v>
      </c>
      <c r="G27" s="14"/>
    </row>
    <row r="28" spans="1:7" ht="30" x14ac:dyDescent="0.25">
      <c r="A28" s="16" t="s">
        <v>71</v>
      </c>
      <c r="B28" s="15" t="s">
        <v>73</v>
      </c>
      <c r="C28" s="3" t="s">
        <v>41</v>
      </c>
      <c r="D28" s="44">
        <v>1</v>
      </c>
      <c r="E28" s="6">
        <f t="shared" si="0"/>
        <v>206.95</v>
      </c>
      <c r="G28" s="14"/>
    </row>
    <row r="29" spans="1:7" x14ac:dyDescent="0.25">
      <c r="A29" s="16" t="s">
        <v>72</v>
      </c>
      <c r="B29" s="15" t="s">
        <v>74</v>
      </c>
      <c r="C29" s="3" t="s">
        <v>41</v>
      </c>
      <c r="D29" s="42">
        <v>1.3</v>
      </c>
      <c r="E29" s="6">
        <f t="shared" si="0"/>
        <v>269.03499999999997</v>
      </c>
      <c r="G29" s="14"/>
    </row>
    <row r="30" spans="1:7" x14ac:dyDescent="0.25">
      <c r="A30" s="8" t="s">
        <v>28</v>
      </c>
      <c r="B30" s="9"/>
      <c r="C30" s="10"/>
      <c r="D30" s="31"/>
      <c r="E30" s="11">
        <f>SUM(E17:E29)</f>
        <v>239598.13150000002</v>
      </c>
    </row>
    <row r="31" spans="1:7" ht="10.15" customHeight="1" x14ac:dyDescent="0.25"/>
    <row r="32" spans="1:7" ht="30.6" customHeight="1" x14ac:dyDescent="0.25">
      <c r="A32" s="81" t="s">
        <v>75</v>
      </c>
      <c r="B32" s="81"/>
      <c r="C32" s="81"/>
      <c r="D32" s="81"/>
      <c r="E32" s="81"/>
    </row>
    <row r="33" spans="1:5" ht="27.6" customHeight="1" x14ac:dyDescent="0.25">
      <c r="A33" s="79" t="s">
        <v>16</v>
      </c>
      <c r="B33" s="79"/>
      <c r="C33" s="79"/>
      <c r="D33" s="79"/>
      <c r="E33" s="79"/>
    </row>
    <row r="34" spans="1:5" ht="22.9" customHeight="1" x14ac:dyDescent="0.25">
      <c r="A34" s="79" t="s">
        <v>15</v>
      </c>
      <c r="B34" s="79"/>
      <c r="C34" s="79"/>
      <c r="D34" s="79"/>
      <c r="E34" s="79"/>
    </row>
    <row r="35" spans="1:5" x14ac:dyDescent="0.25">
      <c r="A35" s="79" t="s">
        <v>31</v>
      </c>
      <c r="B35" s="79"/>
      <c r="C35" s="79"/>
      <c r="D35" s="79"/>
      <c r="E35" s="79"/>
    </row>
    <row r="36" spans="1:5" x14ac:dyDescent="0.25">
      <c r="A36" s="82" t="s">
        <v>4</v>
      </c>
      <c r="B36" s="82"/>
      <c r="C36" s="82"/>
      <c r="D36" s="82"/>
      <c r="E36" s="82"/>
    </row>
    <row r="37" spans="1:5" x14ac:dyDescent="0.25">
      <c r="A37" s="83" t="s">
        <v>29</v>
      </c>
      <c r="B37" s="83"/>
      <c r="C37" s="83"/>
      <c r="D37" s="83"/>
      <c r="E37" s="83"/>
    </row>
    <row r="38" spans="1:5" x14ac:dyDescent="0.25">
      <c r="B38" s="78" t="s">
        <v>14</v>
      </c>
      <c r="C38" s="78"/>
      <c r="D38" s="78"/>
      <c r="E38" s="4" t="s">
        <v>5</v>
      </c>
    </row>
    <row r="39" spans="1:5" x14ac:dyDescent="0.25">
      <c r="A39" s="41"/>
      <c r="B39" s="41"/>
      <c r="C39" s="41"/>
      <c r="D39" s="41"/>
      <c r="E39" s="41"/>
    </row>
    <row r="40" spans="1:5" x14ac:dyDescent="0.25">
      <c r="A40" s="83" t="s">
        <v>30</v>
      </c>
      <c r="B40" s="83"/>
      <c r="C40" s="83"/>
      <c r="D40" s="83"/>
      <c r="E40" s="83"/>
    </row>
    <row r="41" spans="1:5" x14ac:dyDescent="0.25">
      <c r="B41" s="78" t="s">
        <v>14</v>
      </c>
      <c r="C41" s="78"/>
      <c r="D41" s="78"/>
      <c r="E41" s="4" t="s">
        <v>5</v>
      </c>
    </row>
    <row r="42" spans="1:5" x14ac:dyDescent="0.25">
      <c r="A42" s="2" t="s">
        <v>35</v>
      </c>
    </row>
    <row r="43" spans="1:5" x14ac:dyDescent="0.25">
      <c r="A43" s="12" t="s">
        <v>32</v>
      </c>
    </row>
    <row r="44" spans="1:5" ht="16.149999999999999" customHeight="1" x14ac:dyDescent="0.25">
      <c r="A44" s="12" t="s">
        <v>38</v>
      </c>
      <c r="B44" s="27">
        <f>'1кв'!B53</f>
        <v>-5420.7700000000768</v>
      </c>
    </row>
    <row r="45" spans="1:5" ht="30" x14ac:dyDescent="0.25">
      <c r="A45" s="40" t="s">
        <v>76</v>
      </c>
      <c r="B45" s="28"/>
    </row>
    <row r="46" spans="1:5" x14ac:dyDescent="0.25">
      <c r="A46" s="2" t="s">
        <v>33</v>
      </c>
      <c r="B46" s="28">
        <f>183153.44-243.91</f>
        <v>182909.53</v>
      </c>
    </row>
    <row r="47" spans="1:5" x14ac:dyDescent="0.25">
      <c r="A47" s="2" t="s">
        <v>45</v>
      </c>
      <c r="B47" s="28">
        <v>1050</v>
      </c>
    </row>
    <row r="48" spans="1:5" x14ac:dyDescent="0.25">
      <c r="A48" s="2" t="s">
        <v>43</v>
      </c>
      <c r="B48" s="32">
        <f>3*300</f>
        <v>900</v>
      </c>
    </row>
    <row r="49" spans="1:5" x14ac:dyDescent="0.25">
      <c r="A49" s="2" t="s">
        <v>46</v>
      </c>
      <c r="B49" s="32">
        <f>3*200</f>
        <v>600</v>
      </c>
    </row>
    <row r="50" spans="1:5" ht="30" x14ac:dyDescent="0.25">
      <c r="A50" s="40" t="s">
        <v>36</v>
      </c>
      <c r="B50" s="29">
        <f>E30</f>
        <v>239598.13150000002</v>
      </c>
    </row>
    <row r="51" spans="1:5" x14ac:dyDescent="0.25">
      <c r="A51" s="13" t="s">
        <v>34</v>
      </c>
      <c r="B51" s="30">
        <f>B44+B46+B47+B48+B49-B50</f>
        <v>-59559.371500000096</v>
      </c>
    </row>
    <row r="54" spans="1:5" x14ac:dyDescent="0.25">
      <c r="A54" s="20"/>
      <c r="B54" s="21"/>
      <c r="C54" s="22"/>
      <c r="D54" s="21"/>
      <c r="E54" s="23"/>
    </row>
    <row r="55" spans="1:5" x14ac:dyDescent="0.25">
      <c r="A55" s="20"/>
      <c r="B55" s="21"/>
      <c r="C55" s="22"/>
      <c r="D55" s="21"/>
      <c r="E55" s="23"/>
    </row>
    <row r="56" spans="1:5" x14ac:dyDescent="0.25">
      <c r="A56" s="20"/>
      <c r="B56" s="21"/>
      <c r="C56" s="22"/>
      <c r="D56" s="21"/>
      <c r="E56" s="23"/>
    </row>
    <row r="57" spans="1:5" x14ac:dyDescent="0.25">
      <c r="A57" s="20"/>
      <c r="B57" s="21"/>
      <c r="C57" s="22"/>
      <c r="D57" s="21"/>
      <c r="E57" s="23"/>
    </row>
    <row r="58" spans="1:5" x14ac:dyDescent="0.25">
      <c r="A58" s="24"/>
      <c r="B58" s="25"/>
      <c r="C58" s="21"/>
      <c r="D58" s="25"/>
      <c r="E58" s="23"/>
    </row>
    <row r="59" spans="1:5" x14ac:dyDescent="0.25">
      <c r="A59" s="26"/>
      <c r="B59" s="25"/>
      <c r="C59" s="21"/>
      <c r="D59" s="25"/>
      <c r="E59" s="23"/>
    </row>
    <row r="60" spans="1:5" x14ac:dyDescent="0.25">
      <c r="A60" s="26"/>
      <c r="B60" s="25"/>
      <c r="C60" s="21"/>
      <c r="D60" s="25"/>
      <c r="E60" s="23"/>
    </row>
    <row r="61" spans="1:5" x14ac:dyDescent="0.25">
      <c r="A61" s="26"/>
      <c r="B61" s="25"/>
      <c r="C61" s="21"/>
      <c r="D61" s="25"/>
      <c r="E61" s="23"/>
    </row>
    <row r="62" spans="1:5" x14ac:dyDescent="0.25">
      <c r="A62" s="26"/>
      <c r="B62" s="25"/>
      <c r="C62" s="21"/>
      <c r="D62" s="25"/>
      <c r="E62" s="23"/>
    </row>
    <row r="63" spans="1:5" x14ac:dyDescent="0.25">
      <c r="A63" s="26"/>
      <c r="B63" s="25"/>
      <c r="C63" s="21"/>
      <c r="D63" s="25"/>
      <c r="E63" s="23"/>
    </row>
    <row r="64" spans="1:5" x14ac:dyDescent="0.25">
      <c r="A64" s="26"/>
      <c r="B64" s="25"/>
      <c r="C64" s="21"/>
      <c r="D64" s="25"/>
      <c r="E64" s="23"/>
    </row>
    <row r="65" spans="1:5" x14ac:dyDescent="0.25">
      <c r="A65" s="26"/>
      <c r="B65" s="25"/>
      <c r="C65" s="21"/>
      <c r="D65" s="25"/>
      <c r="E65" s="23"/>
    </row>
    <row r="66" spans="1:5" x14ac:dyDescent="0.25">
      <c r="A66" s="26"/>
      <c r="B66" s="25"/>
      <c r="C66" s="21"/>
      <c r="D66" s="25"/>
      <c r="E66" s="23"/>
    </row>
    <row r="67" spans="1:5" x14ac:dyDescent="0.25">
      <c r="A67" s="26"/>
      <c r="B67" s="25"/>
      <c r="C67" s="21"/>
      <c r="D67" s="25"/>
      <c r="E67" s="23"/>
    </row>
    <row r="68" spans="1:5" x14ac:dyDescent="0.25">
      <c r="A68" s="26"/>
      <c r="B68" s="25"/>
      <c r="C68" s="21"/>
      <c r="D68" s="25"/>
      <c r="E68" s="23"/>
    </row>
    <row r="69" spans="1:5" x14ac:dyDescent="0.25">
      <c r="A69" s="26"/>
      <c r="B69" s="25"/>
      <c r="C69" s="21"/>
      <c r="D69" s="25"/>
      <c r="E69" s="23"/>
    </row>
  </sheetData>
  <mergeCells count="24">
    <mergeCell ref="A32:E32"/>
    <mergeCell ref="A33:E33"/>
    <mergeCell ref="A1:E1"/>
    <mergeCell ref="A2:E2"/>
    <mergeCell ref="A3:E3"/>
    <mergeCell ref="A5:E5"/>
    <mergeCell ref="A6:E6"/>
    <mergeCell ref="D4:E4"/>
    <mergeCell ref="B41:D41"/>
    <mergeCell ref="A7:E7"/>
    <mergeCell ref="A36:E36"/>
    <mergeCell ref="A37:E37"/>
    <mergeCell ref="B38:D38"/>
    <mergeCell ref="A40:E40"/>
    <mergeCell ref="A34:E34"/>
    <mergeCell ref="A35:E35"/>
    <mergeCell ref="A8:E8"/>
    <mergeCell ref="A9:E9"/>
    <mergeCell ref="A10:E10"/>
    <mergeCell ref="A11:E11"/>
    <mergeCell ref="A12:E12"/>
    <mergeCell ref="A13:E13"/>
    <mergeCell ref="A14:E14"/>
    <mergeCell ref="A15:E1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topLeftCell="A18" zoomScaleNormal="100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84" t="s">
        <v>10</v>
      </c>
      <c r="B1" s="84"/>
      <c r="C1" s="84"/>
      <c r="D1" s="84"/>
      <c r="E1" s="84"/>
    </row>
    <row r="2" spans="1:7" ht="35.25" customHeight="1" x14ac:dyDescent="0.25">
      <c r="A2" s="85" t="s">
        <v>11</v>
      </c>
      <c r="B2" s="86"/>
      <c r="C2" s="86"/>
      <c r="D2" s="86"/>
      <c r="E2" s="86"/>
    </row>
    <row r="3" spans="1:7" x14ac:dyDescent="0.25">
      <c r="A3" s="87" t="s">
        <v>77</v>
      </c>
      <c r="B3" s="87"/>
      <c r="C3" s="87"/>
      <c r="D3" s="87"/>
      <c r="E3" s="87"/>
    </row>
    <row r="4" spans="1:7" s="1" customFormat="1" ht="15.75" x14ac:dyDescent="0.25">
      <c r="A4" s="36" t="s">
        <v>12</v>
      </c>
      <c r="B4" s="37"/>
      <c r="C4" s="37"/>
      <c r="D4" s="90" t="s">
        <v>78</v>
      </c>
      <c r="E4" s="90"/>
    </row>
    <row r="5" spans="1:7" ht="22.9" customHeight="1" x14ac:dyDescent="0.25">
      <c r="A5" s="79" t="s">
        <v>0</v>
      </c>
      <c r="B5" s="79"/>
      <c r="C5" s="79"/>
      <c r="D5" s="79"/>
      <c r="E5" s="79"/>
    </row>
    <row r="6" spans="1:7" ht="13.9" customHeight="1" x14ac:dyDescent="0.25">
      <c r="A6" s="88" t="s">
        <v>20</v>
      </c>
      <c r="B6" s="88"/>
      <c r="C6" s="88"/>
      <c r="D6" s="88"/>
      <c r="E6" s="88"/>
    </row>
    <row r="7" spans="1:7" x14ac:dyDescent="0.25">
      <c r="A7" s="89" t="s">
        <v>1</v>
      </c>
      <c r="B7" s="89"/>
      <c r="C7" s="89"/>
      <c r="D7" s="89"/>
      <c r="E7" s="89"/>
    </row>
    <row r="8" spans="1:7" x14ac:dyDescent="0.25">
      <c r="A8" s="79" t="s">
        <v>21</v>
      </c>
      <c r="B8" s="79"/>
      <c r="C8" s="79"/>
      <c r="D8" s="79"/>
      <c r="E8" s="79"/>
    </row>
    <row r="9" spans="1:7" ht="28.5" customHeight="1" x14ac:dyDescent="0.25">
      <c r="A9" s="79" t="s">
        <v>22</v>
      </c>
      <c r="B9" s="79"/>
      <c r="C9" s="79"/>
      <c r="D9" s="79"/>
      <c r="E9" s="79"/>
    </row>
    <row r="10" spans="1:7" x14ac:dyDescent="0.25">
      <c r="A10" s="79" t="s">
        <v>17</v>
      </c>
      <c r="B10" s="79"/>
      <c r="C10" s="79"/>
      <c r="D10" s="79"/>
      <c r="E10" s="79"/>
    </row>
    <row r="11" spans="1:7" x14ac:dyDescent="0.25">
      <c r="A11" s="79" t="s">
        <v>18</v>
      </c>
      <c r="B11" s="79"/>
      <c r="C11" s="79"/>
      <c r="D11" s="79"/>
      <c r="E11" s="79"/>
    </row>
    <row r="12" spans="1:7" ht="31.5" customHeight="1" x14ac:dyDescent="0.25">
      <c r="A12" s="79" t="s">
        <v>13</v>
      </c>
      <c r="B12" s="79"/>
      <c r="C12" s="79"/>
      <c r="D12" s="79"/>
      <c r="E12" s="79"/>
    </row>
    <row r="13" spans="1:7" ht="61.5" customHeight="1" x14ac:dyDescent="0.25">
      <c r="A13" s="79" t="s">
        <v>23</v>
      </c>
      <c r="B13" s="79"/>
      <c r="C13" s="79"/>
      <c r="D13" s="79"/>
      <c r="E13" s="79"/>
    </row>
    <row r="14" spans="1:7" ht="31.5" customHeight="1" x14ac:dyDescent="0.25">
      <c r="A14" s="80" t="s">
        <v>24</v>
      </c>
      <c r="B14" s="80"/>
      <c r="C14" s="80"/>
      <c r="D14" s="80"/>
      <c r="E14" s="80"/>
    </row>
    <row r="15" spans="1:7" x14ac:dyDescent="0.25">
      <c r="A15" s="80"/>
      <c r="B15" s="80"/>
      <c r="C15" s="80"/>
      <c r="D15" s="80"/>
      <c r="E15" s="80"/>
      <c r="F15" s="2">
        <v>2694.4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8" t="s">
        <v>42</v>
      </c>
      <c r="B17" s="7" t="s">
        <v>39</v>
      </c>
      <c r="C17" s="3" t="s">
        <v>3</v>
      </c>
      <c r="D17" s="3">
        <v>13.59</v>
      </c>
      <c r="E17" s="6">
        <f>D17*F15*G15</f>
        <v>109850.68799999999</v>
      </c>
      <c r="G17" s="14"/>
    </row>
    <row r="18" spans="1:7" ht="45" x14ac:dyDescent="0.25">
      <c r="A18" s="5" t="s">
        <v>79</v>
      </c>
      <c r="B18" s="7" t="s">
        <v>80</v>
      </c>
      <c r="C18" s="3" t="s">
        <v>3</v>
      </c>
      <c r="D18" s="3"/>
      <c r="E18" s="6">
        <v>5177.13</v>
      </c>
      <c r="G18" s="14"/>
    </row>
    <row r="19" spans="1:7" x14ac:dyDescent="0.25">
      <c r="A19" s="5" t="s">
        <v>40</v>
      </c>
      <c r="B19" s="7" t="s">
        <v>19</v>
      </c>
      <c r="C19" s="3" t="s">
        <v>3</v>
      </c>
      <c r="D19" s="3">
        <v>5</v>
      </c>
      <c r="E19" s="6">
        <f>D19*F15*G15</f>
        <v>40416</v>
      </c>
      <c r="G19" s="14"/>
    </row>
    <row r="20" spans="1:7" x14ac:dyDescent="0.25">
      <c r="A20" s="5" t="s">
        <v>50</v>
      </c>
      <c r="B20" s="7" t="s">
        <v>80</v>
      </c>
      <c r="C20" s="3" t="s">
        <v>26</v>
      </c>
      <c r="D20" s="3"/>
      <c r="E20" s="39">
        <v>0</v>
      </c>
      <c r="G20" s="14"/>
    </row>
    <row r="21" spans="1:7" x14ac:dyDescent="0.25">
      <c r="A21" s="2" t="s">
        <v>51</v>
      </c>
      <c r="B21" s="7" t="s">
        <v>80</v>
      </c>
      <c r="C21" s="3" t="s">
        <v>26</v>
      </c>
      <c r="D21" s="3"/>
      <c r="E21" s="6">
        <v>0</v>
      </c>
      <c r="G21" s="14"/>
    </row>
    <row r="22" spans="1:7" x14ac:dyDescent="0.25">
      <c r="A22" s="5" t="s">
        <v>52</v>
      </c>
      <c r="B22" s="49" t="s">
        <v>80</v>
      </c>
      <c r="C22" s="3" t="s">
        <v>26</v>
      </c>
      <c r="D22" s="3"/>
      <c r="E22" s="6">
        <v>3718.48</v>
      </c>
      <c r="G22" s="14"/>
    </row>
    <row r="23" spans="1:7" x14ac:dyDescent="0.25">
      <c r="A23" s="5" t="s">
        <v>53</v>
      </c>
      <c r="B23" s="49" t="s">
        <v>80</v>
      </c>
      <c r="C23" s="3" t="s">
        <v>26</v>
      </c>
      <c r="D23" s="3"/>
      <c r="E23" s="6">
        <v>4197.3</v>
      </c>
      <c r="G23" s="14"/>
    </row>
    <row r="24" spans="1:7" ht="15.75" x14ac:dyDescent="0.25">
      <c r="A24" s="5" t="s">
        <v>27</v>
      </c>
      <c r="B24" s="49" t="s">
        <v>80</v>
      </c>
      <c r="C24" s="3" t="s">
        <v>26</v>
      </c>
      <c r="D24" s="19"/>
      <c r="E24" s="6">
        <v>5206.42</v>
      </c>
      <c r="G24" s="14"/>
    </row>
    <row r="25" spans="1:7" ht="30" x14ac:dyDescent="0.25">
      <c r="A25" s="5" t="s">
        <v>81</v>
      </c>
      <c r="B25" s="49" t="s">
        <v>80</v>
      </c>
      <c r="C25" s="3" t="s">
        <v>26</v>
      </c>
      <c r="D25" s="22"/>
      <c r="E25" s="6">
        <v>8000</v>
      </c>
      <c r="G25" s="14"/>
    </row>
    <row r="26" spans="1:7" ht="30" x14ac:dyDescent="0.25">
      <c r="A26" s="52" t="s">
        <v>82</v>
      </c>
      <c r="B26" s="50" t="s">
        <v>83</v>
      </c>
      <c r="C26" s="3" t="s">
        <v>41</v>
      </c>
      <c r="D26" s="43">
        <v>5</v>
      </c>
      <c r="E26" s="6">
        <v>1092.3499999999999</v>
      </c>
      <c r="G26" s="14"/>
    </row>
    <row r="27" spans="1:7" x14ac:dyDescent="0.25">
      <c r="A27" s="51" t="s">
        <v>84</v>
      </c>
      <c r="B27" s="15" t="s">
        <v>83</v>
      </c>
      <c r="C27" s="3" t="s">
        <v>41</v>
      </c>
      <c r="D27" s="43">
        <v>1.7</v>
      </c>
      <c r="E27" s="6">
        <f>D27*218.47</f>
        <v>371.399</v>
      </c>
      <c r="G27" s="14"/>
    </row>
    <row r="28" spans="1:7" x14ac:dyDescent="0.25">
      <c r="A28" s="8" t="s">
        <v>28</v>
      </c>
      <c r="B28" s="9"/>
      <c r="C28" s="10"/>
      <c r="D28" s="31"/>
      <c r="E28" s="11">
        <f>SUM(E17:E27)</f>
        <v>178029.76700000002</v>
      </c>
    </row>
    <row r="29" spans="1:7" ht="10.15" customHeight="1" x14ac:dyDescent="0.25"/>
    <row r="30" spans="1:7" ht="30.6" customHeight="1" x14ac:dyDescent="0.25">
      <c r="A30" s="81" t="s">
        <v>85</v>
      </c>
      <c r="B30" s="81"/>
      <c r="C30" s="81"/>
      <c r="D30" s="81"/>
      <c r="E30" s="81"/>
    </row>
    <row r="31" spans="1:7" ht="27.6" customHeight="1" x14ac:dyDescent="0.25">
      <c r="A31" s="79" t="s">
        <v>16</v>
      </c>
      <c r="B31" s="79"/>
      <c r="C31" s="79"/>
      <c r="D31" s="79"/>
      <c r="E31" s="79"/>
    </row>
    <row r="32" spans="1:7" ht="22.9" customHeight="1" x14ac:dyDescent="0.25">
      <c r="A32" s="79" t="s">
        <v>15</v>
      </c>
      <c r="B32" s="79"/>
      <c r="C32" s="79"/>
      <c r="D32" s="79"/>
      <c r="E32" s="79"/>
    </row>
    <row r="33" spans="1:5" x14ac:dyDescent="0.25">
      <c r="A33" s="79" t="s">
        <v>31</v>
      </c>
      <c r="B33" s="79"/>
      <c r="C33" s="79"/>
      <c r="D33" s="79"/>
      <c r="E33" s="79"/>
    </row>
    <row r="34" spans="1:5" x14ac:dyDescent="0.25">
      <c r="A34" s="82" t="s">
        <v>4</v>
      </c>
      <c r="B34" s="82"/>
      <c r="C34" s="82"/>
      <c r="D34" s="82"/>
      <c r="E34" s="82"/>
    </row>
    <row r="35" spans="1:5" x14ac:dyDescent="0.25">
      <c r="A35" s="83" t="s">
        <v>29</v>
      </c>
      <c r="B35" s="83"/>
      <c r="C35" s="83"/>
      <c r="D35" s="83"/>
      <c r="E35" s="83"/>
    </row>
    <row r="36" spans="1:5" x14ac:dyDescent="0.25">
      <c r="B36" s="78" t="s">
        <v>14</v>
      </c>
      <c r="C36" s="78"/>
      <c r="D36" s="78"/>
      <c r="E36" s="4" t="s">
        <v>5</v>
      </c>
    </row>
    <row r="37" spans="1:5" x14ac:dyDescent="0.25">
      <c r="A37" s="46"/>
      <c r="B37" s="46"/>
      <c r="C37" s="46"/>
      <c r="D37" s="46"/>
      <c r="E37" s="46"/>
    </row>
    <row r="38" spans="1:5" x14ac:dyDescent="0.25">
      <c r="A38" s="83" t="s">
        <v>30</v>
      </c>
      <c r="B38" s="83"/>
      <c r="C38" s="83"/>
      <c r="D38" s="83"/>
      <c r="E38" s="83"/>
    </row>
    <row r="39" spans="1:5" x14ac:dyDescent="0.25">
      <c r="B39" s="78" t="s">
        <v>14</v>
      </c>
      <c r="C39" s="78"/>
      <c r="D39" s="78"/>
      <c r="E39" s="4" t="s">
        <v>5</v>
      </c>
    </row>
    <row r="40" spans="1:5" x14ac:dyDescent="0.25">
      <c r="A40" s="2" t="s">
        <v>35</v>
      </c>
    </row>
    <row r="41" spans="1:5" x14ac:dyDescent="0.25">
      <c r="A41" s="12" t="s">
        <v>32</v>
      </c>
    </row>
    <row r="42" spans="1:5" ht="16.149999999999999" customHeight="1" x14ac:dyDescent="0.25">
      <c r="A42" s="12" t="s">
        <v>38</v>
      </c>
      <c r="B42" s="27">
        <f>'2кв'!B51</f>
        <v>-59559.371500000096</v>
      </c>
    </row>
    <row r="43" spans="1:5" ht="30" x14ac:dyDescent="0.25">
      <c r="A43" s="45" t="s">
        <v>86</v>
      </c>
      <c r="B43" s="28"/>
    </row>
    <row r="44" spans="1:5" x14ac:dyDescent="0.25">
      <c r="A44" s="2" t="s">
        <v>33</v>
      </c>
      <c r="B44" s="28">
        <v>175583.44</v>
      </c>
    </row>
    <row r="45" spans="1:5" x14ac:dyDescent="0.25">
      <c r="A45" s="2" t="s">
        <v>45</v>
      </c>
      <c r="B45" s="28">
        <v>1050</v>
      </c>
    </row>
    <row r="46" spans="1:5" x14ac:dyDescent="0.25">
      <c r="A46" s="2" t="s">
        <v>43</v>
      </c>
      <c r="B46" s="32">
        <f>3*300</f>
        <v>900</v>
      </c>
    </row>
    <row r="47" spans="1:5" x14ac:dyDescent="0.25">
      <c r="A47" s="2" t="s">
        <v>46</v>
      </c>
      <c r="B47" s="32">
        <f>3*200</f>
        <v>600</v>
      </c>
    </row>
    <row r="48" spans="1:5" ht="30" x14ac:dyDescent="0.25">
      <c r="A48" s="45" t="s">
        <v>36</v>
      </c>
      <c r="B48" s="29">
        <f>E28</f>
        <v>178029.76700000002</v>
      </c>
    </row>
    <row r="49" spans="1:5" x14ac:dyDescent="0.25">
      <c r="A49" s="13" t="s">
        <v>34</v>
      </c>
      <c r="B49" s="30">
        <f>B42+B44+B45+B46+B47-B48</f>
        <v>-59455.698500000115</v>
      </c>
    </row>
    <row r="52" spans="1:5" x14ac:dyDescent="0.25">
      <c r="A52" s="20"/>
      <c r="B52" s="21"/>
      <c r="C52" s="22"/>
      <c r="D52" s="21"/>
      <c r="E52" s="23"/>
    </row>
    <row r="53" spans="1:5" x14ac:dyDescent="0.25">
      <c r="A53" s="20"/>
      <c r="B53" s="21"/>
      <c r="C53" s="22"/>
      <c r="D53" s="21"/>
      <c r="E53" s="23"/>
    </row>
    <row r="54" spans="1:5" x14ac:dyDescent="0.25">
      <c r="A54" s="20"/>
      <c r="B54" s="21"/>
      <c r="C54" s="22"/>
      <c r="D54" s="21"/>
      <c r="E54" s="23"/>
    </row>
    <row r="55" spans="1:5" x14ac:dyDescent="0.25">
      <c r="A55" s="20"/>
      <c r="B55" s="21"/>
      <c r="C55" s="22"/>
      <c r="D55" s="21"/>
      <c r="E55" s="23"/>
    </row>
    <row r="56" spans="1:5" x14ac:dyDescent="0.25">
      <c r="A56" s="24"/>
      <c r="B56" s="25"/>
      <c r="C56" s="21"/>
      <c r="D56" s="25"/>
      <c r="E56" s="23"/>
    </row>
    <row r="57" spans="1:5" x14ac:dyDescent="0.25">
      <c r="A57" s="26"/>
      <c r="B57" s="25"/>
      <c r="C57" s="21"/>
      <c r="D57" s="25"/>
      <c r="E57" s="23"/>
    </row>
    <row r="58" spans="1:5" x14ac:dyDescent="0.25">
      <c r="A58" s="26"/>
      <c r="B58" s="25"/>
      <c r="C58" s="21"/>
      <c r="D58" s="25"/>
      <c r="E58" s="23"/>
    </row>
    <row r="59" spans="1:5" x14ac:dyDescent="0.25">
      <c r="A59" s="26"/>
      <c r="B59" s="25"/>
      <c r="C59" s="21"/>
      <c r="D59" s="25"/>
      <c r="E59" s="23"/>
    </row>
    <row r="60" spans="1:5" x14ac:dyDescent="0.25">
      <c r="A60" s="26"/>
      <c r="B60" s="25"/>
      <c r="C60" s="21"/>
      <c r="D60" s="25"/>
      <c r="E60" s="23"/>
    </row>
    <row r="61" spans="1:5" x14ac:dyDescent="0.25">
      <c r="A61" s="26"/>
      <c r="B61" s="25"/>
      <c r="C61" s="21"/>
      <c r="D61" s="25"/>
      <c r="E61" s="23"/>
    </row>
    <row r="62" spans="1:5" x14ac:dyDescent="0.25">
      <c r="A62" s="26"/>
      <c r="B62" s="25"/>
      <c r="C62" s="21"/>
      <c r="D62" s="25"/>
      <c r="E62" s="23"/>
    </row>
    <row r="63" spans="1:5" x14ac:dyDescent="0.25">
      <c r="A63" s="26"/>
      <c r="B63" s="25"/>
      <c r="C63" s="21"/>
      <c r="D63" s="25"/>
      <c r="E63" s="23"/>
    </row>
    <row r="64" spans="1:5" x14ac:dyDescent="0.25">
      <c r="A64" s="26"/>
      <c r="B64" s="25"/>
      <c r="C64" s="21"/>
      <c r="D64" s="25"/>
      <c r="E64" s="23"/>
    </row>
    <row r="65" spans="1:5" x14ac:dyDescent="0.25">
      <c r="A65" s="26"/>
      <c r="B65" s="25"/>
      <c r="C65" s="21"/>
      <c r="D65" s="25"/>
      <c r="E65" s="23"/>
    </row>
    <row r="66" spans="1:5" x14ac:dyDescent="0.25">
      <c r="A66" s="26"/>
      <c r="B66" s="25"/>
      <c r="C66" s="21"/>
      <c r="D66" s="25"/>
      <c r="E66" s="23"/>
    </row>
    <row r="67" spans="1:5" x14ac:dyDescent="0.25">
      <c r="A67" s="26"/>
      <c r="B67" s="25"/>
      <c r="C67" s="21"/>
      <c r="D67" s="25"/>
      <c r="E67" s="23"/>
    </row>
  </sheetData>
  <mergeCells count="24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B39:D39"/>
    <mergeCell ref="A13:E13"/>
    <mergeCell ref="A14:E14"/>
    <mergeCell ref="A15:E15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topLeftCell="A28" zoomScaleNormal="100" zoomScaleSheetLayoutView="100" workbookViewId="0">
      <selection activeCell="C47" sqref="C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84" t="s">
        <v>10</v>
      </c>
      <c r="B1" s="84"/>
      <c r="C1" s="84"/>
      <c r="D1" s="84"/>
      <c r="E1" s="84"/>
    </row>
    <row r="2" spans="1:7" ht="35.25" customHeight="1" x14ac:dyDescent="0.25">
      <c r="A2" s="85" t="s">
        <v>11</v>
      </c>
      <c r="B2" s="86"/>
      <c r="C2" s="86"/>
      <c r="D2" s="86"/>
      <c r="E2" s="86"/>
    </row>
    <row r="3" spans="1:7" x14ac:dyDescent="0.25">
      <c r="A3" s="87" t="s">
        <v>87</v>
      </c>
      <c r="B3" s="87"/>
      <c r="C3" s="87"/>
      <c r="D3" s="87"/>
      <c r="E3" s="87"/>
    </row>
    <row r="4" spans="1:7" s="1" customFormat="1" ht="15.75" x14ac:dyDescent="0.25">
      <c r="A4" s="36" t="s">
        <v>12</v>
      </c>
      <c r="B4" s="37"/>
      <c r="C4" s="37"/>
      <c r="D4" s="90" t="s">
        <v>88</v>
      </c>
      <c r="E4" s="90"/>
    </row>
    <row r="5" spans="1:7" ht="22.9" customHeight="1" x14ac:dyDescent="0.25">
      <c r="A5" s="79" t="s">
        <v>0</v>
      </c>
      <c r="B5" s="79"/>
      <c r="C5" s="79"/>
      <c r="D5" s="79"/>
      <c r="E5" s="79"/>
    </row>
    <row r="6" spans="1:7" ht="13.9" customHeight="1" x14ac:dyDescent="0.25">
      <c r="A6" s="88" t="s">
        <v>20</v>
      </c>
      <c r="B6" s="88"/>
      <c r="C6" s="88"/>
      <c r="D6" s="88"/>
      <c r="E6" s="88"/>
    </row>
    <row r="7" spans="1:7" x14ac:dyDescent="0.25">
      <c r="A7" s="89" t="s">
        <v>1</v>
      </c>
      <c r="B7" s="89"/>
      <c r="C7" s="89"/>
      <c r="D7" s="89"/>
      <c r="E7" s="89"/>
    </row>
    <row r="8" spans="1:7" x14ac:dyDescent="0.25">
      <c r="A8" s="79" t="s">
        <v>21</v>
      </c>
      <c r="B8" s="79"/>
      <c r="C8" s="79"/>
      <c r="D8" s="79"/>
      <c r="E8" s="79"/>
    </row>
    <row r="9" spans="1:7" ht="28.5" customHeight="1" x14ac:dyDescent="0.25">
      <c r="A9" s="79" t="s">
        <v>22</v>
      </c>
      <c r="B9" s="79"/>
      <c r="C9" s="79"/>
      <c r="D9" s="79"/>
      <c r="E9" s="79"/>
    </row>
    <row r="10" spans="1:7" x14ac:dyDescent="0.25">
      <c r="A10" s="79" t="s">
        <v>17</v>
      </c>
      <c r="B10" s="79"/>
      <c r="C10" s="79"/>
      <c r="D10" s="79"/>
      <c r="E10" s="79"/>
    </row>
    <row r="11" spans="1:7" x14ac:dyDescent="0.25">
      <c r="A11" s="79" t="s">
        <v>18</v>
      </c>
      <c r="B11" s="79"/>
      <c r="C11" s="79"/>
      <c r="D11" s="79"/>
      <c r="E11" s="79"/>
    </row>
    <row r="12" spans="1:7" ht="31.5" customHeight="1" x14ac:dyDescent="0.25">
      <c r="A12" s="79" t="s">
        <v>13</v>
      </c>
      <c r="B12" s="79"/>
      <c r="C12" s="79"/>
      <c r="D12" s="79"/>
      <c r="E12" s="79"/>
    </row>
    <row r="13" spans="1:7" ht="61.5" customHeight="1" x14ac:dyDescent="0.25">
      <c r="A13" s="79" t="s">
        <v>23</v>
      </c>
      <c r="B13" s="79"/>
      <c r="C13" s="79"/>
      <c r="D13" s="79"/>
      <c r="E13" s="79"/>
    </row>
    <row r="14" spans="1:7" ht="31.5" customHeight="1" x14ac:dyDescent="0.25">
      <c r="A14" s="80" t="s">
        <v>24</v>
      </c>
      <c r="B14" s="80"/>
      <c r="C14" s="80"/>
      <c r="D14" s="80"/>
      <c r="E14" s="80"/>
    </row>
    <row r="15" spans="1:7" x14ac:dyDescent="0.25">
      <c r="A15" s="80"/>
      <c r="B15" s="80"/>
      <c r="C15" s="80"/>
      <c r="D15" s="80"/>
      <c r="E15" s="80"/>
      <c r="F15" s="2">
        <v>2694.4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8" t="s">
        <v>42</v>
      </c>
      <c r="B17" s="7" t="s">
        <v>39</v>
      </c>
      <c r="C17" s="3" t="s">
        <v>3</v>
      </c>
      <c r="D17" s="3">
        <v>13.59</v>
      </c>
      <c r="E17" s="6">
        <f>D17*F15*G15</f>
        <v>109850.68799999999</v>
      </c>
      <c r="G17" s="14"/>
    </row>
    <row r="18" spans="1:7" ht="45" x14ac:dyDescent="0.25">
      <c r="A18" s="5" t="s">
        <v>79</v>
      </c>
      <c r="B18" s="7" t="s">
        <v>89</v>
      </c>
      <c r="C18" s="3" t="s">
        <v>3</v>
      </c>
      <c r="D18" s="3"/>
      <c r="E18" s="6">
        <v>5177.13</v>
      </c>
      <c r="G18" s="14"/>
    </row>
    <row r="19" spans="1:7" x14ac:dyDescent="0.25">
      <c r="A19" s="5" t="s">
        <v>40</v>
      </c>
      <c r="B19" s="7" t="s">
        <v>19</v>
      </c>
      <c r="C19" s="3" t="s">
        <v>3</v>
      </c>
      <c r="D19" s="3">
        <v>5</v>
      </c>
      <c r="E19" s="6">
        <f>D19*F15*G15</f>
        <v>40416</v>
      </c>
      <c r="G19" s="14"/>
    </row>
    <row r="20" spans="1:7" x14ac:dyDescent="0.25">
      <c r="A20" s="5" t="s">
        <v>50</v>
      </c>
      <c r="B20" s="7" t="s">
        <v>89</v>
      </c>
      <c r="C20" s="3" t="s">
        <v>26</v>
      </c>
      <c r="D20" s="3"/>
      <c r="E20" s="39">
        <v>0</v>
      </c>
      <c r="G20" s="14"/>
    </row>
    <row r="21" spans="1:7" x14ac:dyDescent="0.25">
      <c r="A21" s="77" t="s">
        <v>51</v>
      </c>
      <c r="B21" s="7" t="s">
        <v>89</v>
      </c>
      <c r="C21" s="3" t="s">
        <v>26</v>
      </c>
      <c r="D21" s="3"/>
      <c r="E21" s="6">
        <v>0</v>
      </c>
      <c r="G21" s="14"/>
    </row>
    <row r="22" spans="1:7" x14ac:dyDescent="0.25">
      <c r="A22" s="5" t="s">
        <v>52</v>
      </c>
      <c r="B22" s="7" t="s">
        <v>89</v>
      </c>
      <c r="C22" s="3" t="s">
        <v>26</v>
      </c>
      <c r="D22" s="3"/>
      <c r="E22" s="6">
        <v>3837.2</v>
      </c>
      <c r="G22" s="14"/>
    </row>
    <row r="23" spans="1:7" x14ac:dyDescent="0.25">
      <c r="A23" s="5" t="s">
        <v>53</v>
      </c>
      <c r="B23" s="7" t="s">
        <v>89</v>
      </c>
      <c r="C23" s="3" t="s">
        <v>26</v>
      </c>
      <c r="D23" s="3"/>
      <c r="E23" s="6">
        <v>4197.3</v>
      </c>
      <c r="G23" s="14"/>
    </row>
    <row r="24" spans="1:7" ht="15.75" x14ac:dyDescent="0.25">
      <c r="A24" s="5" t="s">
        <v>27</v>
      </c>
      <c r="B24" s="7" t="s">
        <v>89</v>
      </c>
      <c r="C24" s="3" t="s">
        <v>26</v>
      </c>
      <c r="D24" s="19"/>
      <c r="E24" s="6">
        <f>5038.71-2283.65</f>
        <v>2755.06</v>
      </c>
      <c r="G24" s="14"/>
    </row>
    <row r="25" spans="1:7" x14ac:dyDescent="0.25">
      <c r="A25" s="52" t="s">
        <v>90</v>
      </c>
      <c r="B25" s="31" t="s">
        <v>92</v>
      </c>
      <c r="C25" s="3" t="s">
        <v>41</v>
      </c>
      <c r="D25" s="31">
        <v>9</v>
      </c>
      <c r="E25" s="6">
        <f>D25*218.47</f>
        <v>1966.23</v>
      </c>
      <c r="G25" s="14"/>
    </row>
    <row r="26" spans="1:7" x14ac:dyDescent="0.25">
      <c r="A26" s="52" t="s">
        <v>91</v>
      </c>
      <c r="B26" s="31" t="s">
        <v>93</v>
      </c>
      <c r="C26" s="3" t="s">
        <v>41</v>
      </c>
      <c r="D26" s="31">
        <v>3</v>
      </c>
      <c r="E26" s="6">
        <f>D26*218.47</f>
        <v>655.41</v>
      </c>
      <c r="G26" s="14"/>
    </row>
    <row r="27" spans="1:7" x14ac:dyDescent="0.25">
      <c r="A27" s="8" t="s">
        <v>28</v>
      </c>
      <c r="B27" s="9"/>
      <c r="C27" s="10"/>
      <c r="D27" s="31"/>
      <c r="E27" s="11">
        <f>SUM(E17:E26)</f>
        <v>168855.01800000001</v>
      </c>
    </row>
    <row r="28" spans="1:7" ht="10.15" customHeight="1" x14ac:dyDescent="0.25"/>
    <row r="29" spans="1:7" ht="30.6" customHeight="1" x14ac:dyDescent="0.25">
      <c r="A29" s="81" t="s">
        <v>125</v>
      </c>
      <c r="B29" s="81"/>
      <c r="C29" s="81"/>
      <c r="D29" s="81"/>
      <c r="E29" s="81"/>
    </row>
    <row r="30" spans="1:7" ht="34.5" customHeight="1" x14ac:dyDescent="0.25">
      <c r="A30" s="79" t="s">
        <v>16</v>
      </c>
      <c r="B30" s="79"/>
      <c r="C30" s="79"/>
      <c r="D30" s="79"/>
      <c r="E30" s="79"/>
    </row>
    <row r="31" spans="1:7" ht="22.9" customHeight="1" x14ac:dyDescent="0.25">
      <c r="A31" s="79" t="s">
        <v>15</v>
      </c>
      <c r="B31" s="79"/>
      <c r="C31" s="79"/>
      <c r="D31" s="79"/>
      <c r="E31" s="79"/>
    </row>
    <row r="32" spans="1:7" x14ac:dyDescent="0.25">
      <c r="A32" s="79" t="s">
        <v>31</v>
      </c>
      <c r="B32" s="79"/>
      <c r="C32" s="79"/>
      <c r="D32" s="79"/>
      <c r="E32" s="79"/>
    </row>
    <row r="33" spans="1:5" x14ac:dyDescent="0.25">
      <c r="A33" s="64"/>
      <c r="B33" s="64"/>
      <c r="C33" s="64"/>
      <c r="D33" s="64"/>
      <c r="E33" s="64"/>
    </row>
    <row r="34" spans="1:5" x14ac:dyDescent="0.25">
      <c r="A34" s="64"/>
      <c r="B34" s="64"/>
      <c r="C34" s="64"/>
      <c r="D34" s="64"/>
      <c r="E34" s="64"/>
    </row>
    <row r="35" spans="1:5" x14ac:dyDescent="0.25">
      <c r="A35" s="82" t="s">
        <v>4</v>
      </c>
      <c r="B35" s="82"/>
      <c r="C35" s="82"/>
      <c r="D35" s="82"/>
      <c r="E35" s="82"/>
    </row>
    <row r="36" spans="1:5" x14ac:dyDescent="0.25">
      <c r="A36" s="83" t="s">
        <v>29</v>
      </c>
      <c r="B36" s="83"/>
      <c r="C36" s="83"/>
      <c r="D36" s="83"/>
      <c r="E36" s="83"/>
    </row>
    <row r="37" spans="1:5" x14ac:dyDescent="0.25">
      <c r="B37" s="78" t="s">
        <v>14</v>
      </c>
      <c r="C37" s="78"/>
      <c r="D37" s="78"/>
      <c r="E37" s="4" t="s">
        <v>5</v>
      </c>
    </row>
    <row r="38" spans="1:5" x14ac:dyDescent="0.25">
      <c r="A38" s="47"/>
      <c r="B38" s="47"/>
      <c r="C38" s="47"/>
      <c r="D38" s="47"/>
      <c r="E38" s="47"/>
    </row>
    <row r="39" spans="1:5" x14ac:dyDescent="0.25">
      <c r="A39" s="83" t="s">
        <v>30</v>
      </c>
      <c r="B39" s="83"/>
      <c r="C39" s="83"/>
      <c r="D39" s="83"/>
      <c r="E39" s="83"/>
    </row>
    <row r="40" spans="1:5" x14ac:dyDescent="0.25">
      <c r="B40" s="78" t="s">
        <v>14</v>
      </c>
      <c r="C40" s="78"/>
      <c r="D40" s="78"/>
      <c r="E40" s="4" t="s">
        <v>5</v>
      </c>
    </row>
    <row r="41" spans="1:5" x14ac:dyDescent="0.25">
      <c r="A41" s="2" t="s">
        <v>35</v>
      </c>
    </row>
    <row r="42" spans="1:5" x14ac:dyDescent="0.25">
      <c r="A42" s="12" t="s">
        <v>32</v>
      </c>
    </row>
    <row r="43" spans="1:5" ht="16.149999999999999" customHeight="1" x14ac:dyDescent="0.25">
      <c r="A43" s="12" t="s">
        <v>38</v>
      </c>
      <c r="B43" s="27">
        <f>'3кв'!B49</f>
        <v>-59455.698500000115</v>
      </c>
    </row>
    <row r="44" spans="1:5" ht="30" x14ac:dyDescent="0.25">
      <c r="A44" s="48" t="s">
        <v>94</v>
      </c>
      <c r="B44" s="28"/>
    </row>
    <row r="45" spans="1:5" x14ac:dyDescent="0.25">
      <c r="A45" s="2" t="s">
        <v>33</v>
      </c>
      <c r="B45" s="28">
        <f>179566.93-588.42</f>
        <v>178978.50999999998</v>
      </c>
    </row>
    <row r="46" spans="1:5" x14ac:dyDescent="0.25">
      <c r="A46" s="2" t="s">
        <v>45</v>
      </c>
      <c r="B46" s="28">
        <f>350*3</f>
        <v>1050</v>
      </c>
    </row>
    <row r="47" spans="1:5" x14ac:dyDescent="0.25">
      <c r="A47" s="2" t="s">
        <v>43</v>
      </c>
      <c r="B47" s="32">
        <f>3*330+90</f>
        <v>1080</v>
      </c>
    </row>
    <row r="48" spans="1:5" x14ac:dyDescent="0.25">
      <c r="A48" s="2" t="s">
        <v>46</v>
      </c>
      <c r="B48" s="32">
        <f>3*200</f>
        <v>600</v>
      </c>
    </row>
    <row r="49" spans="1:5" ht="30" x14ac:dyDescent="0.25">
      <c r="A49" s="48" t="s">
        <v>36</v>
      </c>
      <c r="B49" s="29">
        <f>E27</f>
        <v>168855.01800000001</v>
      </c>
    </row>
    <row r="50" spans="1:5" x14ac:dyDescent="0.25">
      <c r="A50" s="13" t="s">
        <v>34</v>
      </c>
      <c r="B50" s="30">
        <f>B43+B45+B46+B47+B48-B49</f>
        <v>-46602.206500000146</v>
      </c>
    </row>
    <row r="53" spans="1:5" x14ac:dyDescent="0.25">
      <c r="A53" s="20"/>
      <c r="B53" s="21"/>
      <c r="C53" s="22"/>
      <c r="D53" s="21"/>
      <c r="E53" s="23"/>
    </row>
    <row r="54" spans="1:5" x14ac:dyDescent="0.25">
      <c r="A54" s="20"/>
      <c r="B54" s="21"/>
      <c r="C54" s="22"/>
      <c r="D54" s="21"/>
      <c r="E54" s="23"/>
    </row>
    <row r="55" spans="1:5" x14ac:dyDescent="0.25">
      <c r="A55" s="20"/>
      <c r="B55" s="21"/>
      <c r="C55" s="22"/>
      <c r="D55" s="21"/>
      <c r="E55" s="23"/>
    </row>
    <row r="56" spans="1:5" x14ac:dyDescent="0.25">
      <c r="A56" s="20"/>
      <c r="B56" s="21"/>
      <c r="C56" s="22"/>
      <c r="D56" s="21"/>
      <c r="E56" s="23"/>
    </row>
    <row r="57" spans="1:5" x14ac:dyDescent="0.25">
      <c r="A57" s="24"/>
      <c r="B57" s="25"/>
      <c r="C57" s="21"/>
      <c r="D57" s="25"/>
      <c r="E57" s="23"/>
    </row>
    <row r="58" spans="1:5" x14ac:dyDescent="0.25">
      <c r="A58" s="26"/>
      <c r="B58" s="25"/>
      <c r="C58" s="21"/>
      <c r="D58" s="25"/>
      <c r="E58" s="23"/>
    </row>
    <row r="59" spans="1:5" x14ac:dyDescent="0.25">
      <c r="A59" s="26"/>
      <c r="B59" s="25"/>
      <c r="C59" s="21"/>
      <c r="D59" s="25"/>
      <c r="E59" s="23"/>
    </row>
    <row r="60" spans="1:5" x14ac:dyDescent="0.25">
      <c r="A60" s="26"/>
      <c r="B60" s="25"/>
      <c r="C60" s="21"/>
      <c r="D60" s="25"/>
      <c r="E60" s="23"/>
    </row>
    <row r="61" spans="1:5" x14ac:dyDescent="0.25">
      <c r="A61" s="26"/>
      <c r="B61" s="25"/>
      <c r="C61" s="21"/>
      <c r="D61" s="25"/>
      <c r="E61" s="23"/>
    </row>
    <row r="62" spans="1:5" x14ac:dyDescent="0.25">
      <c r="A62" s="26"/>
      <c r="B62" s="25"/>
      <c r="C62" s="21"/>
      <c r="D62" s="25"/>
      <c r="E62" s="23"/>
    </row>
    <row r="63" spans="1:5" x14ac:dyDescent="0.25">
      <c r="A63" s="26"/>
      <c r="B63" s="25"/>
      <c r="C63" s="21"/>
      <c r="D63" s="25"/>
      <c r="E63" s="23"/>
    </row>
    <row r="64" spans="1:5" x14ac:dyDescent="0.25">
      <c r="A64" s="26"/>
      <c r="B64" s="25"/>
      <c r="C64" s="21"/>
      <c r="D64" s="25"/>
      <c r="E64" s="23"/>
    </row>
    <row r="65" spans="1:5" x14ac:dyDescent="0.25">
      <c r="A65" s="26"/>
      <c r="B65" s="25"/>
      <c r="C65" s="21"/>
      <c r="D65" s="25"/>
      <c r="E65" s="23"/>
    </row>
    <row r="66" spans="1:5" x14ac:dyDescent="0.25">
      <c r="A66" s="26"/>
      <c r="B66" s="25"/>
      <c r="C66" s="21"/>
      <c r="D66" s="25"/>
      <c r="E66" s="23"/>
    </row>
    <row r="67" spans="1:5" x14ac:dyDescent="0.25">
      <c r="A67" s="26"/>
      <c r="B67" s="25"/>
      <c r="C67" s="21"/>
      <c r="D67" s="25"/>
      <c r="E67" s="23"/>
    </row>
    <row r="68" spans="1:5" x14ac:dyDescent="0.25">
      <c r="A68" s="26"/>
      <c r="B68" s="25"/>
      <c r="C68" s="21"/>
      <c r="D68" s="25"/>
      <c r="E68" s="23"/>
    </row>
  </sheetData>
  <mergeCells count="24">
    <mergeCell ref="B40:D40"/>
    <mergeCell ref="A13:E13"/>
    <mergeCell ref="A14:E14"/>
    <mergeCell ref="A15:E15"/>
    <mergeCell ref="A29:E29"/>
    <mergeCell ref="A30:E30"/>
    <mergeCell ref="A31:E31"/>
    <mergeCell ref="A32:E32"/>
    <mergeCell ref="A35:E35"/>
    <mergeCell ref="A36:E36"/>
    <mergeCell ref="B37:D37"/>
    <mergeCell ref="A39:E39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topLeftCell="A25" zoomScaleNormal="100" zoomScaleSheetLayoutView="100" workbookViewId="0">
      <selection activeCell="B36" sqref="B36:C39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6.42578125" style="63" customWidth="1"/>
    <col min="4" max="4" width="18.2851562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93" t="s">
        <v>95</v>
      </c>
      <c r="B1" s="93"/>
      <c r="C1" s="93"/>
      <c r="D1" s="53"/>
    </row>
    <row r="2" spans="1:5" x14ac:dyDescent="0.25">
      <c r="A2" s="94" t="s">
        <v>96</v>
      </c>
      <c r="B2" s="94"/>
      <c r="C2" s="94"/>
      <c r="D2" s="54"/>
    </row>
    <row r="3" spans="1:5" x14ac:dyDescent="0.25">
      <c r="A3" s="94" t="s">
        <v>97</v>
      </c>
      <c r="B3" s="94"/>
      <c r="C3" s="94"/>
      <c r="D3" s="54"/>
    </row>
    <row r="4" spans="1:5" x14ac:dyDescent="0.25">
      <c r="A4" s="93" t="s">
        <v>116</v>
      </c>
      <c r="B4" s="93"/>
      <c r="C4" s="93"/>
      <c r="D4" s="53"/>
    </row>
    <row r="5" spans="1:5" x14ac:dyDescent="0.25">
      <c r="A5" s="95"/>
      <c r="B5" s="95"/>
      <c r="C5" s="95"/>
    </row>
    <row r="6" spans="1:5" x14ac:dyDescent="0.25">
      <c r="A6" s="54"/>
      <c r="B6" s="67" t="s">
        <v>98</v>
      </c>
      <c r="C6" s="68">
        <f>'1кв'!B46</f>
        <v>24816.65</v>
      </c>
      <c r="D6" s="55"/>
    </row>
    <row r="7" spans="1:5" x14ac:dyDescent="0.25">
      <c r="A7" s="56" t="s">
        <v>99</v>
      </c>
      <c r="B7" s="67" t="s">
        <v>117</v>
      </c>
      <c r="C7" s="68"/>
      <c r="D7" s="55"/>
    </row>
    <row r="8" spans="1:5" x14ac:dyDescent="0.25">
      <c r="A8" s="54"/>
      <c r="B8" s="67" t="s">
        <v>100</v>
      </c>
      <c r="C8" s="68"/>
      <c r="D8" s="55"/>
    </row>
    <row r="9" spans="1:5" x14ac:dyDescent="0.25">
      <c r="A9" s="54"/>
      <c r="B9" s="69" t="s">
        <v>118</v>
      </c>
      <c r="C9" s="68"/>
      <c r="D9" s="55"/>
    </row>
    <row r="10" spans="1:5" x14ac:dyDescent="0.25">
      <c r="A10" s="54"/>
      <c r="B10" s="69" t="s">
        <v>122</v>
      </c>
      <c r="C10" s="68"/>
      <c r="D10" s="55"/>
    </row>
    <row r="11" spans="1:5" x14ac:dyDescent="0.25">
      <c r="A11" s="54"/>
      <c r="B11" s="69" t="s">
        <v>124</v>
      </c>
      <c r="C11" s="68"/>
      <c r="D11" s="55"/>
    </row>
    <row r="12" spans="1:5" x14ac:dyDescent="0.25">
      <c r="A12" s="54"/>
      <c r="B12" s="69" t="s">
        <v>123</v>
      </c>
      <c r="C12" s="68"/>
      <c r="D12" s="55"/>
    </row>
    <row r="13" spans="1:5" x14ac:dyDescent="0.25">
      <c r="B13" s="70" t="s">
        <v>101</v>
      </c>
      <c r="C13" s="71">
        <f>'1кв'!B48+'2кв'!B46+'3кв'!B44+'4кв'!B45</f>
        <v>716225.78</v>
      </c>
      <c r="D13" s="57">
        <f>716225.78-C13</f>
        <v>0</v>
      </c>
      <c r="E13" s="58"/>
    </row>
    <row r="14" spans="1:5" ht="30" x14ac:dyDescent="0.25">
      <c r="A14" s="56"/>
      <c r="B14" s="72" t="s">
        <v>102</v>
      </c>
      <c r="C14" s="71">
        <f>'1кв'!B49+'2кв'!B47+'3кв'!B45+'4кв'!B46</f>
        <v>4200</v>
      </c>
      <c r="D14" s="57"/>
      <c r="E14" s="58"/>
    </row>
    <row r="15" spans="1:5" ht="30" x14ac:dyDescent="0.25">
      <c r="A15" s="56"/>
      <c r="B15" s="72" t="s">
        <v>103</v>
      </c>
      <c r="C15" s="71">
        <f>'1кв'!B50+'2кв'!B48+'3кв'!B46+'4кв'!B47</f>
        <v>3780</v>
      </c>
      <c r="D15" s="57"/>
      <c r="E15" s="58"/>
    </row>
    <row r="16" spans="1:5" ht="30" x14ac:dyDescent="0.25">
      <c r="A16" s="56"/>
      <c r="B16" s="72" t="s">
        <v>104</v>
      </c>
      <c r="C16" s="71">
        <f>'1кв'!B51+'2кв'!B49+'3кв'!B47+'4кв'!B48</f>
        <v>2400</v>
      </c>
      <c r="D16" s="57"/>
      <c r="E16" s="58"/>
    </row>
    <row r="17" spans="1:5" x14ac:dyDescent="0.25">
      <c r="A17" s="59"/>
      <c r="B17" s="70" t="s">
        <v>105</v>
      </c>
      <c r="C17" s="68">
        <f>SUM(C13:C16)</f>
        <v>726605.78</v>
      </c>
      <c r="D17" s="55"/>
      <c r="E17" s="58"/>
    </row>
    <row r="18" spans="1:5" x14ac:dyDescent="0.25">
      <c r="B18" s="91"/>
      <c r="C18" s="92"/>
      <c r="D18" s="60"/>
    </row>
    <row r="19" spans="1:5" x14ac:dyDescent="0.25">
      <c r="A19" s="61" t="s">
        <v>106</v>
      </c>
      <c r="B19" s="69" t="s">
        <v>42</v>
      </c>
      <c r="C19" s="71">
        <f>'1кв'!E17+'2кв'!E17+'3кв'!E17+'4кв'!E17</f>
        <v>426954.62399999995</v>
      </c>
      <c r="D19" s="60"/>
    </row>
    <row r="20" spans="1:5" ht="30" x14ac:dyDescent="0.25">
      <c r="A20" s="61"/>
      <c r="B20" s="69" t="s">
        <v>79</v>
      </c>
      <c r="C20" s="71">
        <f>'1кв'!E18+'2кв'!E18+'3кв'!E18+'4кв'!E18</f>
        <v>18982.810000000001</v>
      </c>
      <c r="D20" s="60"/>
    </row>
    <row r="21" spans="1:5" x14ac:dyDescent="0.25">
      <c r="A21" s="61"/>
      <c r="B21" s="69" t="s">
        <v>40</v>
      </c>
      <c r="C21" s="71">
        <f>'1кв'!E19+'2кв'!E19+'3кв'!E19+'4кв'!E19</f>
        <v>158107.39199999999</v>
      </c>
      <c r="D21" s="60"/>
    </row>
    <row r="22" spans="1:5" x14ac:dyDescent="0.25">
      <c r="A22" s="61"/>
      <c r="B22" s="69" t="s">
        <v>50</v>
      </c>
      <c r="C22" s="71">
        <v>0</v>
      </c>
      <c r="D22" s="60"/>
    </row>
    <row r="23" spans="1:5" x14ac:dyDescent="0.25">
      <c r="A23" s="61"/>
      <c r="B23" s="69" t="s">
        <v>51</v>
      </c>
      <c r="C23" s="71">
        <f>'1кв'!E21+'2кв'!E21+'3кв'!E21+'4кв'!E21</f>
        <v>23503.96</v>
      </c>
      <c r="D23" s="60"/>
    </row>
    <row r="24" spans="1:5" x14ac:dyDescent="0.25">
      <c r="B24" s="69" t="s">
        <v>52</v>
      </c>
      <c r="C24" s="71">
        <f>'1кв'!E22+'2кв'!E22+'3кв'!E22+'4кв'!E22</f>
        <v>14649.919999999998</v>
      </c>
      <c r="D24" s="60"/>
      <c r="E24" s="58"/>
    </row>
    <row r="25" spans="1:5" x14ac:dyDescent="0.25">
      <c r="B25" s="69" t="s">
        <v>53</v>
      </c>
      <c r="C25" s="71">
        <f>'1кв'!E23+'2кв'!E23+'3кв'!E23+'4кв'!E23</f>
        <v>16519.079999999998</v>
      </c>
      <c r="D25" s="60"/>
    </row>
    <row r="26" spans="1:5" x14ac:dyDescent="0.25">
      <c r="A26" s="61"/>
      <c r="B26" s="73" t="s">
        <v>27</v>
      </c>
      <c r="C26" s="71">
        <f>'1кв'!E24+'2кв'!E24+'3кв'!E24+'4кв'!E24</f>
        <v>22876.750000000004</v>
      </c>
      <c r="D26" s="60"/>
      <c r="E26" s="58"/>
    </row>
    <row r="27" spans="1:5" x14ac:dyDescent="0.25">
      <c r="A27" s="61"/>
      <c r="B27" s="74" t="s">
        <v>120</v>
      </c>
      <c r="C27" s="71">
        <f>'1кв'!E25+'1кв'!E26+'1кв'!E27+'1кв'!E28+'1кв'!E29+'1кв'!E30+'1кв'!E31+'2кв'!E27+'2кв'!E28+'2кв'!E29+'3кв'!E26+'3кв'!E27+'4кв'!E26+'4кв'!E25</f>
        <v>33673.030500000001</v>
      </c>
      <c r="D27" s="60"/>
    </row>
    <row r="28" spans="1:5" x14ac:dyDescent="0.25">
      <c r="A28" s="61"/>
      <c r="B28" s="74" t="s">
        <v>107</v>
      </c>
      <c r="C28" s="71">
        <f>SUM(C30:C31)</f>
        <v>82757.070000000007</v>
      </c>
      <c r="D28" s="60"/>
    </row>
    <row r="29" spans="1:5" x14ac:dyDescent="0.25">
      <c r="A29" s="61"/>
      <c r="B29" s="73" t="s">
        <v>100</v>
      </c>
      <c r="C29" s="71"/>
      <c r="D29" s="60"/>
    </row>
    <row r="30" spans="1:5" x14ac:dyDescent="0.25">
      <c r="A30" s="61"/>
      <c r="B30" s="69" t="s">
        <v>119</v>
      </c>
      <c r="C30" s="71">
        <f>'2кв'!E26</f>
        <v>67828</v>
      </c>
      <c r="D30" s="60"/>
    </row>
    <row r="31" spans="1:5" x14ac:dyDescent="0.25">
      <c r="A31" s="61"/>
      <c r="B31" s="69" t="s">
        <v>121</v>
      </c>
      <c r="C31" s="71">
        <f>'2кв'!E25+'3кв'!E25</f>
        <v>14929.07</v>
      </c>
      <c r="D31" s="60"/>
    </row>
    <row r="32" spans="1:5" x14ac:dyDescent="0.25">
      <c r="A32" s="61"/>
      <c r="B32" s="69"/>
      <c r="C32" s="71"/>
      <c r="D32" s="60"/>
    </row>
    <row r="33" spans="1:6" x14ac:dyDescent="0.25">
      <c r="B33" s="75" t="s">
        <v>108</v>
      </c>
      <c r="C33" s="68">
        <f>SUM(C19:C28)</f>
        <v>798024.63649999979</v>
      </c>
      <c r="D33" s="60"/>
      <c r="E33" s="58"/>
      <c r="F33" s="58"/>
    </row>
    <row r="34" spans="1:6" x14ac:dyDescent="0.25">
      <c r="B34" s="76" t="s">
        <v>109</v>
      </c>
      <c r="C34" s="68">
        <f>(C6+C17)-C33</f>
        <v>-46602.206499999738</v>
      </c>
      <c r="D34" s="60"/>
      <c r="E34" s="58"/>
    </row>
    <row r="35" spans="1:6" x14ac:dyDescent="0.25">
      <c r="B35" s="56"/>
      <c r="C35" s="62"/>
      <c r="D35" s="60"/>
    </row>
    <row r="36" spans="1:6" x14ac:dyDescent="0.25">
      <c r="B36" s="56" t="s">
        <v>126</v>
      </c>
      <c r="C36" s="56"/>
      <c r="D36" s="60"/>
    </row>
    <row r="37" spans="1:6" x14ac:dyDescent="0.25">
      <c r="B37" s="56" t="s">
        <v>127</v>
      </c>
      <c r="C37" s="56">
        <v>44936.01</v>
      </c>
      <c r="D37" s="60"/>
    </row>
    <row r="38" spans="1:6" x14ac:dyDescent="0.25">
      <c r="B38" s="96" t="s">
        <v>128</v>
      </c>
      <c r="C38" s="96">
        <v>51290.82</v>
      </c>
      <c r="D38" s="60"/>
    </row>
    <row r="39" spans="1:6" x14ac:dyDescent="0.25">
      <c r="B39" s="56" t="s">
        <v>129</v>
      </c>
      <c r="C39" s="56">
        <f>C38-C37</f>
        <v>6354.8099999999977</v>
      </c>
      <c r="D39" s="60"/>
    </row>
    <row r="40" spans="1:6" x14ac:dyDescent="0.25">
      <c r="B40" s="56"/>
      <c r="C40" s="62"/>
      <c r="D40" s="60"/>
    </row>
    <row r="41" spans="1:6" x14ac:dyDescent="0.25">
      <c r="A41" s="56" t="s">
        <v>110</v>
      </c>
      <c r="C41" s="62"/>
      <c r="D41" s="60"/>
    </row>
    <row r="42" spans="1:6" x14ac:dyDescent="0.25">
      <c r="B42" s="56"/>
      <c r="C42" s="62"/>
      <c r="D42" s="60"/>
    </row>
    <row r="43" spans="1:6" x14ac:dyDescent="0.25">
      <c r="A43" s="1" t="s">
        <v>111</v>
      </c>
      <c r="B43" s="56" t="s">
        <v>112</v>
      </c>
      <c r="C43" s="62"/>
      <c r="D43" s="60"/>
    </row>
    <row r="44" spans="1:6" x14ac:dyDescent="0.25">
      <c r="B44" s="56" t="s">
        <v>113</v>
      </c>
      <c r="C44" s="62"/>
      <c r="D44" s="60"/>
    </row>
    <row r="45" spans="1:6" x14ac:dyDescent="0.25">
      <c r="B45" s="56" t="s">
        <v>114</v>
      </c>
      <c r="C45" s="62"/>
      <c r="D45" s="60"/>
    </row>
    <row r="46" spans="1:6" x14ac:dyDescent="0.25">
      <c r="B46" s="56"/>
      <c r="C46" s="62"/>
      <c r="D46" s="60"/>
    </row>
    <row r="47" spans="1:6" x14ac:dyDescent="0.25">
      <c r="B47" s="56" t="s">
        <v>115</v>
      </c>
      <c r="C47" s="62"/>
      <c r="D47" s="60"/>
    </row>
    <row r="48" spans="1:6" x14ac:dyDescent="0.25">
      <c r="B48" s="56"/>
      <c r="C48" s="62"/>
      <c r="D48" s="60"/>
    </row>
    <row r="49" spans="2:4" x14ac:dyDescent="0.25">
      <c r="B49" s="56"/>
      <c r="C49" s="62"/>
      <c r="D49" s="60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2022-03-11T06:28:08Z</dcterms:modified>
</cp:coreProperties>
</file>