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6" r:id="rId1"/>
    <sheet name="2кв" sheetId="17" r:id="rId2"/>
    <sheet name="3кв" sheetId="18" r:id="rId3"/>
    <sheet name="4кв" sheetId="19" r:id="rId4"/>
    <sheet name="отчет" sheetId="20" r:id="rId5"/>
  </sheets>
  <definedNames>
    <definedName name="_xlnm.Print_Area" localSheetId="0">'1кв'!$A$1:$E$59</definedName>
    <definedName name="_xlnm.Print_Area" localSheetId="1">'2кв'!$A$1:$E$58</definedName>
    <definedName name="_xlnm.Print_Area" localSheetId="2">'3кв'!$A$1:$E$61</definedName>
    <definedName name="_xlnm.Print_Area" localSheetId="3">'4кв'!$A$1:$E$59</definedName>
    <definedName name="_xlnm.Print_Area" localSheetId="4">отчет!$A$1:$C$51</definedName>
  </definedNames>
  <calcPr calcId="145621"/>
</workbook>
</file>

<file path=xl/calcChain.xml><?xml version="1.0" encoding="utf-8"?>
<calcChain xmlns="http://schemas.openxmlformats.org/spreadsheetml/2006/main">
  <c r="C43" i="20" l="1"/>
  <c r="C25" i="20" l="1"/>
  <c r="C26" i="20"/>
  <c r="C27" i="20"/>
  <c r="C28" i="20"/>
  <c r="C24" i="20"/>
  <c r="C23" i="20"/>
  <c r="C21" i="20"/>
  <c r="C22" i="20"/>
  <c r="C29" i="20"/>
  <c r="C33" i="20"/>
  <c r="D33" i="17"/>
  <c r="C32" i="20"/>
  <c r="C30" i="20" s="1"/>
  <c r="C20" i="20"/>
  <c r="C14" i="20"/>
  <c r="C15" i="20"/>
  <c r="C16" i="20"/>
  <c r="C17" i="20"/>
  <c r="B53" i="19"/>
  <c r="C13" i="20"/>
  <c r="C6" i="20"/>
  <c r="B56" i="19"/>
  <c r="B55" i="19"/>
  <c r="B51" i="19"/>
  <c r="C37" i="20" l="1"/>
  <c r="C18" i="20"/>
  <c r="C38" i="20" l="1"/>
  <c r="B57" i="19" l="1"/>
  <c r="E24" i="19"/>
  <c r="E23" i="19"/>
  <c r="E22" i="19"/>
  <c r="F20" i="19"/>
  <c r="E34" i="19" l="1"/>
  <c r="B58" i="19" s="1"/>
  <c r="B59" i="19" s="1"/>
  <c r="B55" i="18"/>
  <c r="B53" i="18"/>
  <c r="E35" i="18" l="1"/>
  <c r="E32" i="18"/>
  <c r="E33" i="18"/>
  <c r="E31" i="18"/>
  <c r="E23" i="18"/>
  <c r="B59" i="18"/>
  <c r="B58" i="18"/>
  <c r="B57" i="18"/>
  <c r="F20" i="18"/>
  <c r="E24" i="18" s="1"/>
  <c r="E22" i="18" l="1"/>
  <c r="E36" i="18" s="1"/>
  <c r="B60" i="18" s="1"/>
  <c r="B61" i="18" s="1"/>
  <c r="B52" i="17"/>
  <c r="B50" i="17"/>
  <c r="E31" i="17"/>
  <c r="E32" i="17"/>
  <c r="E23" i="17"/>
  <c r="B56" i="17"/>
  <c r="B55" i="17"/>
  <c r="B54" i="17"/>
  <c r="E30" i="17"/>
  <c r="F20" i="17"/>
  <c r="E24" i="17" s="1"/>
  <c r="E22" i="17" l="1"/>
  <c r="E33" i="17" s="1"/>
  <c r="B57" i="17" s="1"/>
  <c r="B58" i="17" s="1"/>
  <c r="E34" i="16"/>
  <c r="B57" i="16" l="1"/>
  <c r="E32" i="16"/>
  <c r="E33" i="16"/>
  <c r="B56" i="16" l="1"/>
  <c r="B55" i="16"/>
  <c r="E30" i="16"/>
  <c r="E23" i="16"/>
  <c r="F20" i="16"/>
  <c r="E24" i="16" s="1"/>
  <c r="E22" i="16" l="1"/>
  <c r="B58" i="16" s="1"/>
  <c r="B59" i="16" s="1"/>
</calcChain>
</file>

<file path=xl/sharedStrings.xml><?xml version="1.0" encoding="utf-8"?>
<sst xmlns="http://schemas.openxmlformats.org/spreadsheetml/2006/main" count="391" uniqueCount="140">
  <si>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</si>
  <si>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</si>
  <si>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</si>
  <si>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</si>
  <si>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</si>
  <si>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</si>
  <si>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</si>
  <si>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</si>
  <si>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</si>
  <si>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</si>
  <si>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</si>
  <si>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</si>
  <si>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</si>
  <si>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</si>
  <si>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</si>
  <si>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</si>
  <si>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</si>
  <si>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</si>
  <si>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</si>
  <si>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</si>
  <si>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</si>
  <si>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</si>
  <si>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</si>
  <si>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</si>
  <si>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</si>
  <si>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37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</si>
  <si>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Горбаневой Таисии Александровны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</si>
  <si>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№45,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№24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</si>
  <si>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№25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</si>
  <si>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</si>
  <si>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</si>
  <si>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</si>
  <si>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</si>
  <si>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ч/час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</si>
  <si>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</si>
  <si>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Горбанева Т.А.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</si>
  <si>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</si>
  <si>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</si>
  <si>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</si>
  <si>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в т.ч. Оплачено</t>
  </si>
  <si>
    <t>S дома = 4325,9+63,5 ( не жилые) = 4389,4м2</t>
  </si>
  <si>
    <t xml:space="preserve">Расходы по содержанию и тек. Ремонту </t>
  </si>
  <si>
    <t>Остаток на начало квартала</t>
  </si>
  <si>
    <t>не жилые помещения библиотека</t>
  </si>
  <si>
    <t>определена приложением № 9 к договору</t>
  </si>
  <si>
    <t xml:space="preserve">Расходы по управлению МКД </t>
  </si>
  <si>
    <t>февраль</t>
  </si>
  <si>
    <t>интернет ТТК</t>
  </si>
  <si>
    <t xml:space="preserve">Услуги по содержанию многоквартирного дома </t>
  </si>
  <si>
    <t>ИТОГО</t>
  </si>
  <si>
    <t>март</t>
  </si>
  <si>
    <t>интернет Ростелеком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</si>
  <si>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</si>
  <si>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</si>
  <si>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</si>
  <si>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2021 г.</t>
  </si>
  <si>
    <t>Укрепление и окраска стоек козырьков (смета)</t>
  </si>
  <si>
    <t>замена фанового стояка кв.27</t>
  </si>
  <si>
    <t>замена крана на стояке ГВС кв.82</t>
  </si>
  <si>
    <t>Предъявлено населению 299689,7</t>
  </si>
  <si>
    <t xml:space="preserve">Замена стояка ГВС 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</si>
  <si>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</si>
  <si>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</si>
  <si>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</si>
  <si>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</si>
  <si>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2021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03 2021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шестьдесят шесть тысяч девятьсот двадцать девять рублей 22 копейки</t>
    </r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</si>
  <si>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</si>
  <si>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</si>
  <si>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</si>
  <si>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 2021 г.</t>
  </si>
  <si>
    <t>замена стояка ГВС из подвала до второго этажа кв.78</t>
  </si>
  <si>
    <t>ремонт швов кв.42</t>
  </si>
  <si>
    <t>замена участка стояка ГВС</t>
  </si>
  <si>
    <t>апрель</t>
  </si>
  <si>
    <t>май</t>
  </si>
  <si>
    <t xml:space="preserve">           2. Всего за период с "01" 04 2021 г. по "30" 06 2021 г. выполнено работ (оказано услуг) на общую сумму двести пятьдесят семь тысяч пять рублей 37 копеек</t>
  </si>
  <si>
    <t>Предъявлено населению 300548,76</t>
  </si>
  <si>
    <t xml:space="preserve">Обработка подъездов хлорсодержащими растворами опрыскивание 1 раз в неделю </t>
  </si>
  <si>
    <t>3 квартал</t>
  </si>
  <si>
    <t>за 3 квартал 2021 года</t>
  </si>
  <si>
    <t>"30" 09 2021 г.</t>
  </si>
  <si>
    <t>ремонт швов кв.85,87</t>
  </si>
  <si>
    <t>стяжка пола на балконе кв.24</t>
  </si>
  <si>
    <t>ремонт и покраска скамеек</t>
  </si>
  <si>
    <t>июль</t>
  </si>
  <si>
    <t>август</t>
  </si>
  <si>
    <t>сентябрь</t>
  </si>
  <si>
    <t>Дезинсекция, дератизация</t>
  </si>
  <si>
    <t>ремонт балконной плиты (кв.3)</t>
  </si>
  <si>
    <t xml:space="preserve">           2. Всего за период с "01" 07 2021 г. по "30" 09 2021 г. выполнено работ (оказано услуг) на общую сумму триста восемьдесят три тысячи шестьдесят восемь рублей 82 копейки</t>
  </si>
  <si>
    <t>Предъявлено населению 284491,32</t>
  </si>
  <si>
    <t>Ремонт учаска ГВС в подвале (смета)</t>
  </si>
  <si>
    <t>за 4 квартал 2021 года</t>
  </si>
  <si>
    <t>"31" 12 2021 г.</t>
  </si>
  <si>
    <t>4 квартал</t>
  </si>
  <si>
    <t>изготовление и монтаж качели (смета)</t>
  </si>
  <si>
    <t>замена стояков ГВС 4 шт. (смета)</t>
  </si>
  <si>
    <t>октябрь</t>
  </si>
  <si>
    <t>декабрь</t>
  </si>
  <si>
    <t>Замена стояка ГВС 2шт (смета)</t>
  </si>
  <si>
    <t>Предъявлено населению 285122,84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</si>
  <si>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</si>
  <si>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</si>
  <si>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</si>
  <si>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</si>
  <si>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</si>
  <si>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</si>
  <si>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</si>
  <si>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Оплачено за размещение оборудования в МОП интернет Ростелеком</t>
  </si>
  <si>
    <t>Оплачено за размещение оборудования в МОП интернет ТТК</t>
  </si>
  <si>
    <t>Оплачено за размещение оборудования в МОП интернет Квант-телеком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</si>
  <si>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</si>
  <si>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</si>
  <si>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</si>
  <si>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</si>
  <si>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</si>
  <si>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</si>
  <si>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</si>
  <si>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</si>
  <si>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</si>
  <si>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</si>
  <si>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</si>
  <si>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37</t>
  </si>
  <si>
    <t>Начислено всего 1163259,25</t>
  </si>
  <si>
    <t>* холодная вода на СОИ-7792,25</t>
  </si>
  <si>
    <t>* горячая вода на СОИ-27661,63</t>
  </si>
  <si>
    <t>* электроэнергия на СОИ- 23711,86</t>
  </si>
  <si>
    <t>* водоотведение на СОИ-24416,82</t>
  </si>
  <si>
    <t>Оплачено по нежилым помещениям Библиотека</t>
  </si>
  <si>
    <t>* Укрепление и окраска стоек козырьков (смета)</t>
  </si>
  <si>
    <t>* Ремонт учаска ГВС в подвале (смета)</t>
  </si>
  <si>
    <t>* Изготовление и монтаж качели (смета)</t>
  </si>
  <si>
    <t>* Замена стояков ГВС 4 шт. (смета)</t>
  </si>
  <si>
    <t>* Замена стояка ГВС 2шт (смета)</t>
  </si>
  <si>
    <t>Непредвиденные работы, 175ч/ч</t>
  </si>
  <si>
    <t xml:space="preserve">           2. Всего за период с "01" 10 2021 г. по "31" 12 2021 г. выполнено работ (оказано услуг) на общую сумму двести триста тридцать девять тысяч пятьсот четырнадцать рублей 55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</si>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</sst>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[$-419]General"/>
    <numFmt numFmtId="166" formatCode="_-* #,##0.00_р_._-;\-* #,##0.00_р_._-;_-* \-??_р_.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5" fontId="15" fillId="0" borderId="0"/>
    <xf numFmtId="0" fontId="16" fillId="0" borderId="0"/>
    <xf numFmtId="166" fontId="16" fillId="0" borderId="0" applyFill="0" applyBorder="0" applyAlignment="0" applyProtection="0"/>
  </cellStyleXfs>
  <cellXfs count="97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wrapText="1"/>
    </xf>
    <xf numFmtId="0" fontId="6" fillId="0" borderId="0" xfId="0" applyFont="1"/>
    <xf numFmtId="0" fontId="6" fillId="0" borderId="0" xfId="0" applyFont="1" applyBorder="1" applyAlignment="1">
      <alignment vertical="center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43" fontId="3" fillId="0" borderId="0" xfId="0" applyNumberFormat="1" applyFont="1"/>
    <xf numFmtId="0" fontId="6" fillId="0" borderId="1" xfId="0" applyFont="1" applyBorder="1" applyAlignment="1">
      <alignment horizontal="center" vertical="center" wrapText="1"/>
    </xf>
    <xf numFmtId="43" fontId="6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3" fontId="6" fillId="2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43" fontId="6" fillId="0" borderId="0" xfId="1" applyFont="1"/>
    <xf numFmtId="43" fontId="3" fillId="0" borderId="0" xfId="1" applyFont="1"/>
    <xf numFmtId="0" fontId="3" fillId="0" borderId="0" xfId="0" applyFont="1" applyAlignment="1">
      <alignment horizont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/>
    </xf>
    <xf numFmtId="43" fontId="3" fillId="0" borderId="1" xfId="1" applyFont="1" applyBorder="1" applyAlignment="1">
      <alignment horizontal="center" vertical="center" wrapText="1"/>
    </xf>
    <xf numFmtId="0" fontId="10" fillId="0" borderId="0" xfId="0" applyFont="1"/>
    <xf numFmtId="43" fontId="6" fillId="0" borderId="0" xfId="0" applyNumberFormat="1" applyFont="1"/>
    <xf numFmtId="0" fontId="8" fillId="0" borderId="5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6" fillId="0" borderId="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wrapText="1"/>
    </xf>
    <xf numFmtId="164" fontId="3" fillId="2" borderId="1" xfId="1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8" fillId="3" borderId="4" xfId="0" applyFont="1" applyFill="1" applyBorder="1" applyAlignment="1">
      <alignment horizontal="right"/>
    </xf>
    <xf numFmtId="0" fontId="8" fillId="3" borderId="6" xfId="0" applyFont="1" applyFill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8" fillId="0" borderId="4" xfId="0" applyFont="1" applyBorder="1"/>
    <xf numFmtId="0" fontId="8" fillId="3" borderId="4" xfId="0" applyFont="1" applyFill="1" applyBorder="1" applyAlignment="1"/>
    <xf numFmtId="0" fontId="8" fillId="0" borderId="4" xfId="0" applyFont="1" applyBorder="1" applyAlignment="1">
      <alignment horizontal="right"/>
    </xf>
    <xf numFmtId="0" fontId="3" fillId="0" borderId="0" xfId="0" applyFont="1" applyAlignment="1">
      <alignment wrapText="1"/>
    </xf>
    <xf numFmtId="0" fontId="13" fillId="0" borderId="0" xfId="0" applyFont="1" applyAlignment="1"/>
    <xf numFmtId="0" fontId="9" fillId="0" borderId="0" xfId="0" applyFont="1"/>
    <xf numFmtId="0" fontId="9" fillId="0" borderId="0" xfId="0" applyFont="1" applyAlignment="1"/>
    <xf numFmtId="49" fontId="9" fillId="0" borderId="1" xfId="0" applyNumberFormat="1" applyFont="1" applyBorder="1"/>
    <xf numFmtId="164" fontId="12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9" fillId="0" borderId="0" xfId="0" applyFont="1" applyAlignment="1">
      <alignment horizontal="left"/>
    </xf>
    <xf numFmtId="43" fontId="12" fillId="0" borderId="1" xfId="1" applyFont="1" applyBorder="1" applyAlignment="1">
      <alignment horizontal="center"/>
    </xf>
    <xf numFmtId="4" fontId="13" fillId="0" borderId="0" xfId="0" applyNumberFormat="1" applyFont="1" applyBorder="1"/>
    <xf numFmtId="49" fontId="9" fillId="0" borderId="1" xfId="0" applyNumberFormat="1" applyFont="1" applyBorder="1" applyAlignment="1"/>
    <xf numFmtId="43" fontId="9" fillId="2" borderId="1" xfId="1" applyFont="1" applyFill="1" applyBorder="1" applyAlignment="1">
      <alignment horizontal="right"/>
    </xf>
    <xf numFmtId="164" fontId="9" fillId="0" borderId="0" xfId="1" applyNumberFormat="1" applyFont="1" applyBorder="1"/>
    <xf numFmtId="43" fontId="9" fillId="0" borderId="0" xfId="0" applyNumberFormat="1" applyFont="1"/>
    <xf numFmtId="43" fontId="9" fillId="2" borderId="0" xfId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4" fontId="9" fillId="0" borderId="0" xfId="0" applyNumberFormat="1" applyFont="1"/>
    <xf numFmtId="0" fontId="9" fillId="0" borderId="0" xfId="0" applyFont="1" applyBorder="1"/>
    <xf numFmtId="43" fontId="9" fillId="2" borderId="1" xfId="1" applyFont="1" applyFill="1" applyBorder="1" applyAlignment="1">
      <alignment horizontal="center"/>
    </xf>
    <xf numFmtId="49" fontId="9" fillId="2" borderId="8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0" borderId="1" xfId="0" applyNumberFormat="1" applyFont="1" applyBorder="1" applyAlignment="1">
      <alignment horizontal="left"/>
    </xf>
    <xf numFmtId="49" fontId="12" fillId="0" borderId="1" xfId="0" applyNumberFormat="1" applyFont="1" applyBorder="1" applyAlignment="1">
      <alignment horizontal="left"/>
    </xf>
    <xf numFmtId="43" fontId="9" fillId="0" borderId="0" xfId="1" applyFont="1" applyAlignment="1">
      <alignment horizontal="left"/>
    </xf>
    <xf numFmtId="43" fontId="9" fillId="0" borderId="0" xfId="1" applyFont="1"/>
    <xf numFmtId="0" fontId="3" fillId="0" borderId="8" xfId="0" applyFont="1" applyBorder="1" applyAlignment="1">
      <alignment vertical="center" wrapText="1"/>
    </xf>
    <xf numFmtId="0" fontId="3" fillId="0" borderId="1" xfId="0" applyFont="1" applyBorder="1"/>
    <xf numFmtId="43" fontId="9" fillId="0" borderId="1" xfId="1" applyFont="1" applyBorder="1" applyAlignment="1">
      <alignment horizontal="center" vertical="center" wrapText="1"/>
    </xf>
    <xf numFmtId="164" fontId="3" fillId="0" borderId="0" xfId="1" applyNumberFormat="1" applyFont="1"/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2" borderId="0" xfId="0" applyFont="1" applyFill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9" fillId="0" borderId="1" xfId="0" applyNumberFormat="1" applyFont="1" applyBorder="1" applyAlignment="1">
      <alignment horizontal="left"/>
    </xf>
    <xf numFmtId="49" fontId="9" fillId="0" borderId="7" xfId="0" applyNumberFormat="1" applyFont="1" applyBorder="1" applyAlignment="1">
      <alignment horizontal="left"/>
    </xf>
    <xf numFmtId="0" fontId="9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Финансовый" xfId="1" builtinId="3"/>
    <cellStyle name="Финансовый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3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29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54</v>
      </c>
      <c r="B3" s="78"/>
      <c r="C3" s="78"/>
      <c r="D3" s="78"/>
      <c r="E3" s="78"/>
    </row>
    <row r="4" spans="1:5" x14ac:dyDescent="0.25">
      <c r="A4" s="32" t="s">
        <v>13</v>
      </c>
      <c r="B4" s="3"/>
      <c r="C4" s="3"/>
      <c r="D4" s="3"/>
      <c r="E4" s="33" t="s">
        <v>55</v>
      </c>
    </row>
    <row r="5" spans="1:5" x14ac:dyDescent="0.25">
      <c r="A5" s="23"/>
      <c r="B5" s="3"/>
      <c r="C5" s="3"/>
      <c r="D5" s="3"/>
      <c r="E5" s="9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80" t="s">
        <v>26</v>
      </c>
      <c r="B9" s="80"/>
      <c r="C9" s="80"/>
      <c r="D9" s="80"/>
      <c r="E9" s="80"/>
    </row>
    <row r="10" spans="1:5" ht="24.75" customHeight="1" x14ac:dyDescent="0.25">
      <c r="A10" s="82" t="s">
        <v>14</v>
      </c>
      <c r="B10" s="82"/>
      <c r="C10" s="82"/>
      <c r="D10" s="82"/>
      <c r="E10" s="82"/>
    </row>
    <row r="11" spans="1:5" ht="28.5" customHeight="1" x14ac:dyDescent="0.25">
      <c r="A11" s="80" t="s">
        <v>27</v>
      </c>
      <c r="B11" s="80"/>
      <c r="C11" s="80"/>
      <c r="D11" s="80"/>
      <c r="E11" s="80"/>
    </row>
    <row r="12" spans="1:5" x14ac:dyDescent="0.25">
      <c r="A12" s="76" t="s">
        <v>15</v>
      </c>
      <c r="B12" s="76"/>
      <c r="C12" s="76"/>
      <c r="D12" s="76"/>
      <c r="E12" s="76"/>
    </row>
    <row r="13" spans="1:5" x14ac:dyDescent="0.25">
      <c r="A13" s="80" t="s">
        <v>22</v>
      </c>
      <c r="B13" s="80"/>
      <c r="C13" s="80"/>
      <c r="D13" s="80"/>
      <c r="E13" s="80"/>
    </row>
    <row r="14" spans="1:5" x14ac:dyDescent="0.25">
      <c r="A14" s="76" t="s">
        <v>2</v>
      </c>
      <c r="B14" s="76"/>
      <c r="C14" s="76"/>
      <c r="D14" s="76"/>
      <c r="E14" s="76"/>
    </row>
    <row r="15" spans="1:5" x14ac:dyDescent="0.25">
      <c r="A15" s="80" t="s">
        <v>23</v>
      </c>
      <c r="B15" s="80"/>
      <c r="C15" s="80"/>
      <c r="D15" s="80"/>
      <c r="E15" s="80"/>
    </row>
    <row r="16" spans="1:5" x14ac:dyDescent="0.25">
      <c r="A16" s="76" t="s">
        <v>16</v>
      </c>
      <c r="B16" s="76"/>
      <c r="C16" s="76"/>
      <c r="D16" s="76"/>
      <c r="E16" s="76"/>
    </row>
    <row r="17" spans="1:7" ht="26.25" customHeight="1" x14ac:dyDescent="0.25">
      <c r="A17" s="80" t="s">
        <v>17</v>
      </c>
      <c r="B17" s="80"/>
      <c r="C17" s="80"/>
      <c r="D17" s="80"/>
      <c r="E17" s="80"/>
    </row>
    <row r="18" spans="1:7" ht="62.25" customHeight="1" x14ac:dyDescent="0.25">
      <c r="A18" s="80" t="s">
        <v>28</v>
      </c>
      <c r="B18" s="80"/>
      <c r="C18" s="80"/>
      <c r="D18" s="80"/>
      <c r="E18" s="80"/>
    </row>
    <row r="19" spans="1:7" ht="31.5" customHeight="1" x14ac:dyDescent="0.25">
      <c r="A19" s="84" t="s">
        <v>29</v>
      </c>
      <c r="B19" s="84"/>
      <c r="C19" s="84"/>
      <c r="D19" s="84"/>
      <c r="E19" s="84"/>
    </row>
    <row r="20" spans="1:7" x14ac:dyDescent="0.25">
      <c r="A20" s="84"/>
      <c r="B20" s="84"/>
      <c r="C20" s="84"/>
      <c r="D20" s="84"/>
      <c r="E20" s="84"/>
      <c r="F20" s="1">
        <f>4325.9+63.5</f>
        <v>4389.3999999999996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1" t="s">
        <v>8</v>
      </c>
    </row>
    <row r="22" spans="1:7" ht="38.25" x14ac:dyDescent="0.25">
      <c r="A22" s="30" t="s">
        <v>48</v>
      </c>
      <c r="B22" s="5" t="s">
        <v>44</v>
      </c>
      <c r="C22" s="2" t="s">
        <v>4</v>
      </c>
      <c r="D22" s="2">
        <v>12.32</v>
      </c>
      <c r="E22" s="12">
        <f>D22*F20*G20</f>
        <v>162232.22399999999</v>
      </c>
      <c r="G22" s="14"/>
    </row>
    <row r="23" spans="1:7" ht="75" x14ac:dyDescent="0.25">
      <c r="A23" s="4" t="s">
        <v>53</v>
      </c>
      <c r="B23" s="5" t="s">
        <v>31</v>
      </c>
      <c r="C23" s="2" t="s">
        <v>4</v>
      </c>
      <c r="D23" s="2"/>
      <c r="E23" s="26">
        <f>2523.96*3</f>
        <v>7571.88</v>
      </c>
      <c r="G23" s="14"/>
    </row>
    <row r="24" spans="1:7" x14ac:dyDescent="0.25">
      <c r="A24" s="4" t="s">
        <v>45</v>
      </c>
      <c r="B24" s="5" t="s">
        <v>24</v>
      </c>
      <c r="C24" s="2" t="s">
        <v>4</v>
      </c>
      <c r="D24" s="2">
        <v>4.78</v>
      </c>
      <c r="E24" s="12">
        <f>D24*F20*G20</f>
        <v>62943.995999999999</v>
      </c>
      <c r="G24" s="14"/>
    </row>
    <row r="25" spans="1:7" x14ac:dyDescent="0.25">
      <c r="A25" s="4" t="s">
        <v>61</v>
      </c>
      <c r="B25" s="5" t="s">
        <v>31</v>
      </c>
      <c r="C25" s="2" t="s">
        <v>32</v>
      </c>
      <c r="D25" s="2"/>
      <c r="E25" s="36">
        <v>5376.76</v>
      </c>
      <c r="G25" s="14"/>
    </row>
    <row r="26" spans="1:7" x14ac:dyDescent="0.25">
      <c r="A26" s="1" t="s">
        <v>62</v>
      </c>
      <c r="B26" s="5" t="s">
        <v>31</v>
      </c>
      <c r="C26" s="2" t="s">
        <v>32</v>
      </c>
      <c r="D26" s="2"/>
      <c r="E26" s="12">
        <v>0</v>
      </c>
      <c r="G26" s="14"/>
    </row>
    <row r="27" spans="1:7" x14ac:dyDescent="0.25">
      <c r="A27" s="4" t="s">
        <v>63</v>
      </c>
      <c r="B27" s="5" t="s">
        <v>31</v>
      </c>
      <c r="C27" s="2" t="s">
        <v>32</v>
      </c>
      <c r="D27" s="2"/>
      <c r="E27" s="12">
        <v>3797.6</v>
      </c>
      <c r="G27" s="14"/>
    </row>
    <row r="28" spans="1:7" x14ac:dyDescent="0.25">
      <c r="A28" s="4" t="s">
        <v>64</v>
      </c>
      <c r="B28" s="5" t="s">
        <v>31</v>
      </c>
      <c r="C28" s="2" t="s">
        <v>32</v>
      </c>
      <c r="D28" s="2"/>
      <c r="E28" s="12">
        <v>6093.36</v>
      </c>
      <c r="G28" s="14"/>
    </row>
    <row r="29" spans="1:7" x14ac:dyDescent="0.25">
      <c r="A29" s="4" t="s">
        <v>30</v>
      </c>
      <c r="B29" s="5" t="s">
        <v>31</v>
      </c>
      <c r="C29" s="2" t="s">
        <v>32</v>
      </c>
      <c r="D29" s="2"/>
      <c r="E29" s="12">
        <v>2788.93</v>
      </c>
      <c r="G29" s="14"/>
    </row>
    <row r="30" spans="1:7" x14ac:dyDescent="0.25">
      <c r="A30" s="24" t="s">
        <v>60</v>
      </c>
      <c r="B30" s="25" t="s">
        <v>46</v>
      </c>
      <c r="C30" s="2" t="s">
        <v>33</v>
      </c>
      <c r="D30" s="25">
        <v>8</v>
      </c>
      <c r="E30" s="12">
        <f>D30*206.95</f>
        <v>1655.6</v>
      </c>
      <c r="G30" s="14"/>
    </row>
    <row r="31" spans="1:7" ht="30" x14ac:dyDescent="0.25">
      <c r="A31" s="6" t="s">
        <v>56</v>
      </c>
      <c r="B31" s="25" t="s">
        <v>50</v>
      </c>
      <c r="C31" s="2" t="s">
        <v>32</v>
      </c>
      <c r="D31" s="25"/>
      <c r="E31" s="12">
        <v>12399.37</v>
      </c>
      <c r="G31" s="14"/>
    </row>
    <row r="32" spans="1:7" x14ac:dyDescent="0.25">
      <c r="A32" s="29" t="s">
        <v>57</v>
      </c>
      <c r="B32" s="25" t="s">
        <v>50</v>
      </c>
      <c r="C32" s="2" t="s">
        <v>33</v>
      </c>
      <c r="D32" s="25">
        <v>8</v>
      </c>
      <c r="E32" s="12">
        <f>D32*206.95</f>
        <v>1655.6</v>
      </c>
      <c r="G32" s="14"/>
    </row>
    <row r="33" spans="1:7" x14ac:dyDescent="0.25">
      <c r="A33" s="6" t="s">
        <v>58</v>
      </c>
      <c r="B33" s="25" t="s">
        <v>50</v>
      </c>
      <c r="C33" s="2" t="s">
        <v>33</v>
      </c>
      <c r="D33" s="25">
        <v>2</v>
      </c>
      <c r="E33" s="12">
        <f>D33*206.95</f>
        <v>413.9</v>
      </c>
      <c r="G33" s="14"/>
    </row>
    <row r="34" spans="1:7" s="7" customFormat="1" ht="14.25" x14ac:dyDescent="0.2">
      <c r="A34" s="31" t="s">
        <v>49</v>
      </c>
      <c r="B34" s="5"/>
      <c r="C34" s="15"/>
      <c r="D34" s="15"/>
      <c r="E34" s="16">
        <f>SUM(E22:E33)</f>
        <v>266929.21999999997</v>
      </c>
    </row>
    <row r="35" spans="1:7" s="7" customFormat="1" x14ac:dyDescent="0.2">
      <c r="A35" s="8"/>
      <c r="B35" s="17"/>
      <c r="C35" s="18"/>
      <c r="D35" s="18"/>
      <c r="E35" s="19"/>
    </row>
    <row r="36" spans="1:7" ht="30" customHeight="1" x14ac:dyDescent="0.25">
      <c r="A36" s="85" t="s">
        <v>65</v>
      </c>
      <c r="B36" s="85"/>
      <c r="C36" s="85"/>
      <c r="D36" s="85"/>
      <c r="E36" s="85"/>
    </row>
    <row r="37" spans="1:7" ht="30" customHeight="1" x14ac:dyDescent="0.25">
      <c r="A37" s="80" t="s">
        <v>21</v>
      </c>
      <c r="B37" s="80"/>
      <c r="C37" s="80"/>
      <c r="D37" s="80"/>
      <c r="E37" s="80"/>
    </row>
    <row r="38" spans="1:7" x14ac:dyDescent="0.25">
      <c r="A38" s="80" t="s">
        <v>20</v>
      </c>
      <c r="B38" s="80"/>
      <c r="C38" s="80"/>
      <c r="D38" s="80"/>
      <c r="E38" s="80"/>
    </row>
    <row r="39" spans="1:7" ht="30.75" customHeight="1" x14ac:dyDescent="0.25">
      <c r="A39" s="80" t="s">
        <v>36</v>
      </c>
      <c r="B39" s="80"/>
      <c r="C39" s="80"/>
      <c r="D39" s="80"/>
      <c r="E39" s="80"/>
    </row>
    <row r="40" spans="1:7" x14ac:dyDescent="0.25">
      <c r="A40" s="80" t="s">
        <v>18</v>
      </c>
      <c r="B40" s="80"/>
      <c r="C40" s="80"/>
      <c r="D40" s="80"/>
      <c r="E40" s="80"/>
    </row>
    <row r="41" spans="1:7" x14ac:dyDescent="0.25">
      <c r="A41" s="83" t="s">
        <v>5</v>
      </c>
      <c r="B41" s="83"/>
      <c r="C41" s="83"/>
      <c r="D41" s="83"/>
      <c r="E41" s="83"/>
    </row>
    <row r="42" spans="1:7" x14ac:dyDescent="0.25">
      <c r="A42" s="80" t="s">
        <v>18</v>
      </c>
      <c r="B42" s="80"/>
      <c r="C42" s="80"/>
      <c r="D42" s="80"/>
      <c r="E42" s="80"/>
    </row>
    <row r="43" spans="1:7" x14ac:dyDescent="0.25">
      <c r="A43" s="86" t="s">
        <v>34</v>
      </c>
      <c r="B43" s="86"/>
      <c r="C43" s="86"/>
      <c r="D43" s="86"/>
      <c r="E43" s="86"/>
    </row>
    <row r="44" spans="1:7" x14ac:dyDescent="0.25">
      <c r="B44" s="87" t="s">
        <v>19</v>
      </c>
      <c r="C44" s="87"/>
      <c r="D44" s="87"/>
      <c r="E44" s="20" t="s">
        <v>6</v>
      </c>
    </row>
    <row r="45" spans="1:7" x14ac:dyDescent="0.25">
      <c r="A45" s="23"/>
      <c r="B45" s="23"/>
      <c r="C45" s="23"/>
      <c r="D45" s="23"/>
      <c r="E45" s="10"/>
    </row>
    <row r="46" spans="1:7" x14ac:dyDescent="0.25">
      <c r="A46" s="86" t="s">
        <v>35</v>
      </c>
      <c r="B46" s="86"/>
      <c r="C46" s="86"/>
      <c r="D46" s="86"/>
      <c r="E46" s="86"/>
    </row>
    <row r="47" spans="1:7" x14ac:dyDescent="0.25">
      <c r="B47" s="87" t="s">
        <v>19</v>
      </c>
      <c r="C47" s="87"/>
      <c r="D47" s="87"/>
      <c r="E47" s="20" t="s">
        <v>6</v>
      </c>
    </row>
    <row r="49" spans="1:7" x14ac:dyDescent="0.25">
      <c r="A49" s="1" t="s">
        <v>40</v>
      </c>
    </row>
    <row r="50" spans="1:7" x14ac:dyDescent="0.25">
      <c r="A50" s="7" t="s">
        <v>37</v>
      </c>
      <c r="E50" s="1"/>
    </row>
    <row r="51" spans="1:7" x14ac:dyDescent="0.25">
      <c r="A51" s="7" t="s">
        <v>42</v>
      </c>
      <c r="B51" s="21">
        <v>127259.25</v>
      </c>
      <c r="E51" s="1"/>
    </row>
    <row r="52" spans="1:7" x14ac:dyDescent="0.25">
      <c r="A52" s="34" t="s">
        <v>59</v>
      </c>
      <c r="B52" s="22"/>
      <c r="E52" s="1"/>
    </row>
    <row r="53" spans="1:7" x14ac:dyDescent="0.25">
      <c r="A53" s="1" t="s">
        <v>39</v>
      </c>
      <c r="B53" s="22">
        <v>307091.31</v>
      </c>
      <c r="E53" s="1"/>
      <c r="G53" s="14"/>
    </row>
    <row r="54" spans="1:7" x14ac:dyDescent="0.25">
      <c r="A54" s="1" t="s">
        <v>43</v>
      </c>
      <c r="B54" s="22">
        <v>1459</v>
      </c>
      <c r="E54" s="1"/>
    </row>
    <row r="55" spans="1:7" x14ac:dyDescent="0.25">
      <c r="A55" s="1" t="s">
        <v>51</v>
      </c>
      <c r="B55" s="22">
        <f>700*3</f>
        <v>2100</v>
      </c>
      <c r="E55" s="1"/>
    </row>
    <row r="56" spans="1:7" x14ac:dyDescent="0.25">
      <c r="A56" s="1" t="s">
        <v>47</v>
      </c>
      <c r="B56" s="22">
        <f>3*300</f>
        <v>900</v>
      </c>
      <c r="E56" s="1"/>
    </row>
    <row r="57" spans="1:7" x14ac:dyDescent="0.25">
      <c r="A57" s="1" t="s">
        <v>52</v>
      </c>
      <c r="B57" s="22">
        <f>900</f>
        <v>900</v>
      </c>
      <c r="E57" s="1"/>
    </row>
    <row r="58" spans="1:7" ht="30" x14ac:dyDescent="0.25">
      <c r="A58" s="34" t="s">
        <v>41</v>
      </c>
      <c r="B58" s="22">
        <f>E34</f>
        <v>266929.21999999997</v>
      </c>
      <c r="E58" s="1"/>
    </row>
    <row r="59" spans="1:7" x14ac:dyDescent="0.25">
      <c r="A59" s="27" t="s">
        <v>38</v>
      </c>
      <c r="B59" s="28">
        <f>B51+B53+B54+B55+B56+B57-B58</f>
        <v>172780.34000000003</v>
      </c>
    </row>
  </sheetData>
  <mergeCells count="29">
    <mergeCell ref="A42:E42"/>
    <mergeCell ref="A43:E43"/>
    <mergeCell ref="B44:D44"/>
    <mergeCell ref="A46:E46"/>
    <mergeCell ref="B47:D47"/>
    <mergeCell ref="A41:E41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0:E40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view="pageBreakPreview" topLeftCell="A19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3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29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68</v>
      </c>
      <c r="B3" s="78"/>
      <c r="C3" s="78"/>
      <c r="D3" s="78"/>
      <c r="E3" s="78"/>
    </row>
    <row r="4" spans="1:5" x14ac:dyDescent="0.25">
      <c r="A4" s="32" t="s">
        <v>13</v>
      </c>
      <c r="B4" s="3"/>
      <c r="C4" s="3"/>
      <c r="D4" s="88" t="s">
        <v>69</v>
      </c>
      <c r="E4" s="88"/>
    </row>
    <row r="5" spans="1:5" x14ac:dyDescent="0.25">
      <c r="A5" s="23"/>
      <c r="B5" s="3"/>
      <c r="C5" s="3"/>
      <c r="D5" s="3"/>
      <c r="E5" s="9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80" t="s">
        <v>26</v>
      </c>
      <c r="B9" s="80"/>
      <c r="C9" s="80"/>
      <c r="D9" s="80"/>
      <c r="E9" s="80"/>
    </row>
    <row r="10" spans="1:5" ht="24.75" customHeight="1" x14ac:dyDescent="0.25">
      <c r="A10" s="82" t="s">
        <v>14</v>
      </c>
      <c r="B10" s="82"/>
      <c r="C10" s="82"/>
      <c r="D10" s="82"/>
      <c r="E10" s="82"/>
    </row>
    <row r="11" spans="1:5" ht="28.5" customHeight="1" x14ac:dyDescent="0.25">
      <c r="A11" s="80" t="s">
        <v>27</v>
      </c>
      <c r="B11" s="80"/>
      <c r="C11" s="80"/>
      <c r="D11" s="80"/>
      <c r="E11" s="80"/>
    </row>
    <row r="12" spans="1:5" x14ac:dyDescent="0.25">
      <c r="A12" s="76" t="s">
        <v>15</v>
      </c>
      <c r="B12" s="76"/>
      <c r="C12" s="76"/>
      <c r="D12" s="76"/>
      <c r="E12" s="76"/>
    </row>
    <row r="13" spans="1:5" x14ac:dyDescent="0.25">
      <c r="A13" s="80" t="s">
        <v>22</v>
      </c>
      <c r="B13" s="80"/>
      <c r="C13" s="80"/>
      <c r="D13" s="80"/>
      <c r="E13" s="80"/>
    </row>
    <row r="14" spans="1:5" x14ac:dyDescent="0.25">
      <c r="A14" s="76" t="s">
        <v>2</v>
      </c>
      <c r="B14" s="76"/>
      <c r="C14" s="76"/>
      <c r="D14" s="76"/>
      <c r="E14" s="76"/>
    </row>
    <row r="15" spans="1:5" x14ac:dyDescent="0.25">
      <c r="A15" s="80" t="s">
        <v>23</v>
      </c>
      <c r="B15" s="80"/>
      <c r="C15" s="80"/>
      <c r="D15" s="80"/>
      <c r="E15" s="80"/>
    </row>
    <row r="16" spans="1:5" x14ac:dyDescent="0.25">
      <c r="A16" s="76" t="s">
        <v>16</v>
      </c>
      <c r="B16" s="76"/>
      <c r="C16" s="76"/>
      <c r="D16" s="76"/>
      <c r="E16" s="76"/>
    </row>
    <row r="17" spans="1:7" ht="26.25" customHeight="1" x14ac:dyDescent="0.25">
      <c r="A17" s="80" t="s">
        <v>17</v>
      </c>
      <c r="B17" s="80"/>
      <c r="C17" s="80"/>
      <c r="D17" s="80"/>
      <c r="E17" s="80"/>
    </row>
    <row r="18" spans="1:7" ht="62.25" customHeight="1" x14ac:dyDescent="0.25">
      <c r="A18" s="80" t="s">
        <v>28</v>
      </c>
      <c r="B18" s="80"/>
      <c r="C18" s="80"/>
      <c r="D18" s="80"/>
      <c r="E18" s="80"/>
    </row>
    <row r="19" spans="1:7" ht="31.5" customHeight="1" x14ac:dyDescent="0.25">
      <c r="A19" s="84" t="s">
        <v>29</v>
      </c>
      <c r="B19" s="84"/>
      <c r="C19" s="84"/>
      <c r="D19" s="84"/>
      <c r="E19" s="84"/>
    </row>
    <row r="20" spans="1:7" x14ac:dyDescent="0.25">
      <c r="A20" s="84"/>
      <c r="B20" s="84"/>
      <c r="C20" s="84"/>
      <c r="D20" s="84"/>
      <c r="E20" s="84"/>
      <c r="F20" s="1">
        <f>4325.9+63.5</f>
        <v>4389.3999999999996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1" t="s">
        <v>8</v>
      </c>
    </row>
    <row r="22" spans="1:7" ht="38.25" x14ac:dyDescent="0.25">
      <c r="A22" s="30" t="s">
        <v>48</v>
      </c>
      <c r="B22" s="5" t="s">
        <v>44</v>
      </c>
      <c r="C22" s="2" t="s">
        <v>4</v>
      </c>
      <c r="D22" s="2">
        <v>12.32</v>
      </c>
      <c r="E22" s="12">
        <f>D22*F20*G20</f>
        <v>162232.22399999999</v>
      </c>
      <c r="G22" s="14"/>
    </row>
    <row r="23" spans="1:7" ht="60" x14ac:dyDescent="0.25">
      <c r="A23" s="4" t="s">
        <v>66</v>
      </c>
      <c r="B23" s="5" t="s">
        <v>67</v>
      </c>
      <c r="C23" s="2" t="s">
        <v>4</v>
      </c>
      <c r="D23" s="2"/>
      <c r="E23" s="26">
        <f>2523.96*2</f>
        <v>5047.92</v>
      </c>
      <c r="G23" s="14"/>
    </row>
    <row r="24" spans="1:7" x14ac:dyDescent="0.25">
      <c r="A24" s="4" t="s">
        <v>45</v>
      </c>
      <c r="B24" s="5" t="s">
        <v>24</v>
      </c>
      <c r="C24" s="2" t="s">
        <v>4</v>
      </c>
      <c r="D24" s="2">
        <v>4.78</v>
      </c>
      <c r="E24" s="12">
        <f>D24*F20*G20</f>
        <v>62943.995999999999</v>
      </c>
      <c r="G24" s="14"/>
    </row>
    <row r="25" spans="1:7" x14ac:dyDescent="0.25">
      <c r="A25" s="4" t="s">
        <v>61</v>
      </c>
      <c r="B25" s="5" t="s">
        <v>67</v>
      </c>
      <c r="C25" s="2" t="s">
        <v>32</v>
      </c>
      <c r="D25" s="2"/>
      <c r="E25" s="36">
        <v>2529.39</v>
      </c>
      <c r="G25" s="14"/>
    </row>
    <row r="26" spans="1:7" x14ac:dyDescent="0.25">
      <c r="A26" s="1" t="s">
        <v>62</v>
      </c>
      <c r="B26" s="5" t="s">
        <v>67</v>
      </c>
      <c r="C26" s="2" t="s">
        <v>32</v>
      </c>
      <c r="D26" s="2"/>
      <c r="E26" s="12">
        <v>0</v>
      </c>
      <c r="G26" s="14"/>
    </row>
    <row r="27" spans="1:7" x14ac:dyDescent="0.25">
      <c r="A27" s="4" t="s">
        <v>63</v>
      </c>
      <c r="B27" s="5" t="s">
        <v>67</v>
      </c>
      <c r="C27" s="2" t="s">
        <v>32</v>
      </c>
      <c r="D27" s="2"/>
      <c r="E27" s="12">
        <v>3009.8</v>
      </c>
      <c r="G27" s="14"/>
    </row>
    <row r="28" spans="1:7" x14ac:dyDescent="0.25">
      <c r="A28" s="4" t="s">
        <v>64</v>
      </c>
      <c r="B28" s="5" t="s">
        <v>67</v>
      </c>
      <c r="C28" s="2" t="s">
        <v>32</v>
      </c>
      <c r="D28" s="2"/>
      <c r="E28" s="12">
        <v>6093.36</v>
      </c>
      <c r="G28" s="14"/>
    </row>
    <row r="29" spans="1:7" x14ac:dyDescent="0.25">
      <c r="A29" s="4" t="s">
        <v>30</v>
      </c>
      <c r="B29" s="5" t="s">
        <v>67</v>
      </c>
      <c r="C29" s="2" t="s">
        <v>32</v>
      </c>
      <c r="D29" s="2"/>
      <c r="E29" s="12">
        <v>4387.28</v>
      </c>
      <c r="G29" s="14"/>
    </row>
    <row r="30" spans="1:7" ht="30" x14ac:dyDescent="0.25">
      <c r="A30" s="6" t="s">
        <v>70</v>
      </c>
      <c r="B30" s="25" t="s">
        <v>73</v>
      </c>
      <c r="C30" s="2" t="s">
        <v>33</v>
      </c>
      <c r="D30" s="39">
        <v>16</v>
      </c>
      <c r="E30" s="12">
        <f>D30*206.95</f>
        <v>3311.2</v>
      </c>
      <c r="G30" s="14"/>
    </row>
    <row r="31" spans="1:7" x14ac:dyDescent="0.25">
      <c r="A31" s="6" t="s">
        <v>71</v>
      </c>
      <c r="B31" s="25" t="s">
        <v>74</v>
      </c>
      <c r="C31" s="2" t="s">
        <v>33</v>
      </c>
      <c r="D31" s="40">
        <v>8</v>
      </c>
      <c r="E31" s="12">
        <f>D31*206.95</f>
        <v>1655.6</v>
      </c>
      <c r="G31" s="14"/>
    </row>
    <row r="32" spans="1:7" x14ac:dyDescent="0.25">
      <c r="A32" s="38" t="s">
        <v>72</v>
      </c>
      <c r="B32" s="25" t="s">
        <v>74</v>
      </c>
      <c r="C32" s="2" t="s">
        <v>33</v>
      </c>
      <c r="D32" s="41">
        <v>28</v>
      </c>
      <c r="E32" s="12">
        <f>D32*206.95</f>
        <v>5794.5999999999995</v>
      </c>
      <c r="G32" s="14"/>
    </row>
    <row r="33" spans="1:5" s="7" customFormat="1" ht="14.25" x14ac:dyDescent="0.2">
      <c r="A33" s="31" t="s">
        <v>49</v>
      </c>
      <c r="B33" s="5"/>
      <c r="C33" s="15"/>
      <c r="D33" s="15">
        <f>SUM(D30:D32)</f>
        <v>52</v>
      </c>
      <c r="E33" s="16">
        <f>SUM(E22:E32)</f>
        <v>257005.37000000002</v>
      </c>
    </row>
    <row r="34" spans="1:5" s="7" customFormat="1" x14ac:dyDescent="0.2">
      <c r="A34" s="8"/>
      <c r="B34" s="17"/>
      <c r="C34" s="18"/>
      <c r="D34" s="18"/>
      <c r="E34" s="19"/>
    </row>
    <row r="35" spans="1:5" ht="30" customHeight="1" x14ac:dyDescent="0.25">
      <c r="A35" s="85" t="s">
        <v>75</v>
      </c>
      <c r="B35" s="85"/>
      <c r="C35" s="85"/>
      <c r="D35" s="85"/>
      <c r="E35" s="85"/>
    </row>
    <row r="36" spans="1:5" ht="30" customHeight="1" x14ac:dyDescent="0.25">
      <c r="A36" s="80" t="s">
        <v>21</v>
      </c>
      <c r="B36" s="80"/>
      <c r="C36" s="80"/>
      <c r="D36" s="80"/>
      <c r="E36" s="80"/>
    </row>
    <row r="37" spans="1:5" x14ac:dyDescent="0.25">
      <c r="A37" s="80" t="s">
        <v>20</v>
      </c>
      <c r="B37" s="80"/>
      <c r="C37" s="80"/>
      <c r="D37" s="80"/>
      <c r="E37" s="80"/>
    </row>
    <row r="38" spans="1:5" ht="30.75" customHeight="1" x14ac:dyDescent="0.25">
      <c r="A38" s="80" t="s">
        <v>36</v>
      </c>
      <c r="B38" s="80"/>
      <c r="C38" s="80"/>
      <c r="D38" s="80"/>
      <c r="E38" s="80"/>
    </row>
    <row r="39" spans="1:5" x14ac:dyDescent="0.25">
      <c r="A39" s="80" t="s">
        <v>18</v>
      </c>
      <c r="B39" s="80"/>
      <c r="C39" s="80"/>
      <c r="D39" s="80"/>
      <c r="E39" s="80"/>
    </row>
    <row r="40" spans="1:5" x14ac:dyDescent="0.25">
      <c r="A40" s="83" t="s">
        <v>5</v>
      </c>
      <c r="B40" s="83"/>
      <c r="C40" s="83"/>
      <c r="D40" s="83"/>
      <c r="E40" s="83"/>
    </row>
    <row r="41" spans="1:5" x14ac:dyDescent="0.25">
      <c r="A41" s="80" t="s">
        <v>18</v>
      </c>
      <c r="B41" s="80"/>
      <c r="C41" s="80"/>
      <c r="D41" s="80"/>
      <c r="E41" s="80"/>
    </row>
    <row r="42" spans="1:5" x14ac:dyDescent="0.25">
      <c r="A42" s="86" t="s">
        <v>34</v>
      </c>
      <c r="B42" s="86"/>
      <c r="C42" s="86"/>
      <c r="D42" s="86"/>
      <c r="E42" s="86"/>
    </row>
    <row r="43" spans="1:5" x14ac:dyDescent="0.25">
      <c r="B43" s="87" t="s">
        <v>19</v>
      </c>
      <c r="C43" s="87"/>
      <c r="D43" s="87"/>
      <c r="E43" s="20" t="s">
        <v>6</v>
      </c>
    </row>
    <row r="44" spans="1:5" x14ac:dyDescent="0.25">
      <c r="A44" s="23"/>
      <c r="B44" s="23"/>
      <c r="C44" s="23"/>
      <c r="D44" s="23"/>
      <c r="E44" s="10"/>
    </row>
    <row r="45" spans="1:5" x14ac:dyDescent="0.25">
      <c r="A45" s="86" t="s">
        <v>35</v>
      </c>
      <c r="B45" s="86"/>
      <c r="C45" s="86"/>
      <c r="D45" s="86"/>
      <c r="E45" s="86"/>
    </row>
    <row r="46" spans="1:5" x14ac:dyDescent="0.25">
      <c r="B46" s="87" t="s">
        <v>19</v>
      </c>
      <c r="C46" s="87"/>
      <c r="D46" s="87"/>
      <c r="E46" s="20" t="s">
        <v>6</v>
      </c>
    </row>
    <row r="48" spans="1:5" x14ac:dyDescent="0.25">
      <c r="A48" s="1" t="s">
        <v>40</v>
      </c>
    </row>
    <row r="49" spans="1:7" x14ac:dyDescent="0.25">
      <c r="A49" s="7" t="s">
        <v>37</v>
      </c>
      <c r="E49" s="1"/>
    </row>
    <row r="50" spans="1:7" x14ac:dyDescent="0.25">
      <c r="A50" s="7" t="s">
        <v>42</v>
      </c>
      <c r="B50" s="21">
        <f>'1кв'!B59</f>
        <v>172780.34000000003</v>
      </c>
      <c r="E50" s="1"/>
    </row>
    <row r="51" spans="1:7" x14ac:dyDescent="0.25">
      <c r="A51" s="35" t="s">
        <v>76</v>
      </c>
      <c r="B51" s="22"/>
      <c r="E51" s="1"/>
    </row>
    <row r="52" spans="1:7" x14ac:dyDescent="0.25">
      <c r="A52" s="1" t="s">
        <v>39</v>
      </c>
      <c r="B52" s="22">
        <f>293425.1-344.06</f>
        <v>293081.03999999998</v>
      </c>
      <c r="E52" s="1"/>
      <c r="G52" s="14"/>
    </row>
    <row r="53" spans="1:7" x14ac:dyDescent="0.25">
      <c r="A53" s="1" t="s">
        <v>43</v>
      </c>
      <c r="B53" s="22">
        <v>1459</v>
      </c>
      <c r="E53" s="1"/>
    </row>
    <row r="54" spans="1:7" x14ac:dyDescent="0.25">
      <c r="A54" s="1" t="s">
        <v>51</v>
      </c>
      <c r="B54" s="22">
        <f>700*3</f>
        <v>2100</v>
      </c>
      <c r="E54" s="1"/>
    </row>
    <row r="55" spans="1:7" x14ac:dyDescent="0.25">
      <c r="A55" s="1" t="s">
        <v>47</v>
      </c>
      <c r="B55" s="22">
        <f>3*300</f>
        <v>900</v>
      </c>
      <c r="E55" s="1"/>
    </row>
    <row r="56" spans="1:7" x14ac:dyDescent="0.25">
      <c r="A56" s="1" t="s">
        <v>52</v>
      </c>
      <c r="B56" s="22">
        <f>900</f>
        <v>900</v>
      </c>
      <c r="E56" s="1"/>
    </row>
    <row r="57" spans="1:7" ht="30" x14ac:dyDescent="0.25">
      <c r="A57" s="35" t="s">
        <v>41</v>
      </c>
      <c r="B57" s="22">
        <f>E33</f>
        <v>257005.37000000002</v>
      </c>
      <c r="E57" s="1"/>
    </row>
    <row r="58" spans="1:7" x14ac:dyDescent="0.25">
      <c r="A58" s="27" t="s">
        <v>38</v>
      </c>
      <c r="B58" s="28">
        <f>B50+B52+B53+B54+B55+B56-B57</f>
        <v>214215.00999999998</v>
      </c>
    </row>
  </sheetData>
  <mergeCells count="30">
    <mergeCell ref="A45:E45"/>
    <mergeCell ref="B46:D46"/>
    <mergeCell ref="A14:E14"/>
    <mergeCell ref="A8:E8"/>
    <mergeCell ref="A41:E41"/>
    <mergeCell ref="A42:E42"/>
    <mergeCell ref="B43:D43"/>
    <mergeCell ref="A9:E9"/>
    <mergeCell ref="A10:E10"/>
    <mergeCell ref="A11:E11"/>
    <mergeCell ref="A12:E12"/>
    <mergeCell ref="A13:E13"/>
    <mergeCell ref="A39:E39"/>
    <mergeCell ref="A40:E40"/>
    <mergeCell ref="A15:E15"/>
    <mergeCell ref="A16:E16"/>
    <mergeCell ref="A36:E36"/>
    <mergeCell ref="A37:E37"/>
    <mergeCell ref="A38:E38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35:E3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topLeftCell="A19"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3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29.2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78" t="s">
        <v>79</v>
      </c>
      <c r="B3" s="78"/>
      <c r="C3" s="78"/>
      <c r="D3" s="78"/>
      <c r="E3" s="78"/>
    </row>
    <row r="4" spans="1:5" ht="15.75" x14ac:dyDescent="0.25">
      <c r="A4" s="42" t="s">
        <v>13</v>
      </c>
      <c r="B4" s="43"/>
      <c r="C4" s="43"/>
      <c r="D4" s="89" t="s">
        <v>80</v>
      </c>
      <c r="E4" s="89"/>
    </row>
    <row r="5" spans="1:5" x14ac:dyDescent="0.25">
      <c r="A5" s="23"/>
      <c r="B5" s="3"/>
      <c r="C5" s="3"/>
      <c r="D5" s="3"/>
      <c r="E5" s="9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80" t="s">
        <v>26</v>
      </c>
      <c r="B9" s="80"/>
      <c r="C9" s="80"/>
      <c r="D9" s="80"/>
      <c r="E9" s="80"/>
    </row>
    <row r="10" spans="1:5" ht="24.75" customHeight="1" x14ac:dyDescent="0.25">
      <c r="A10" s="82" t="s">
        <v>14</v>
      </c>
      <c r="B10" s="82"/>
      <c r="C10" s="82"/>
      <c r="D10" s="82"/>
      <c r="E10" s="82"/>
    </row>
    <row r="11" spans="1:5" ht="28.5" customHeight="1" x14ac:dyDescent="0.25">
      <c r="A11" s="80" t="s">
        <v>27</v>
      </c>
      <c r="B11" s="80"/>
      <c r="C11" s="80"/>
      <c r="D11" s="80"/>
      <c r="E11" s="80"/>
    </row>
    <row r="12" spans="1:5" x14ac:dyDescent="0.25">
      <c r="A12" s="76" t="s">
        <v>15</v>
      </c>
      <c r="B12" s="76"/>
      <c r="C12" s="76"/>
      <c r="D12" s="76"/>
      <c r="E12" s="76"/>
    </row>
    <row r="13" spans="1:5" x14ac:dyDescent="0.25">
      <c r="A13" s="80" t="s">
        <v>22</v>
      </c>
      <c r="B13" s="80"/>
      <c r="C13" s="80"/>
      <c r="D13" s="80"/>
      <c r="E13" s="80"/>
    </row>
    <row r="14" spans="1:5" x14ac:dyDescent="0.25">
      <c r="A14" s="76" t="s">
        <v>2</v>
      </c>
      <c r="B14" s="76"/>
      <c r="C14" s="76"/>
      <c r="D14" s="76"/>
      <c r="E14" s="76"/>
    </row>
    <row r="15" spans="1:5" x14ac:dyDescent="0.25">
      <c r="A15" s="80" t="s">
        <v>23</v>
      </c>
      <c r="B15" s="80"/>
      <c r="C15" s="80"/>
      <c r="D15" s="80"/>
      <c r="E15" s="80"/>
    </row>
    <row r="16" spans="1:5" x14ac:dyDescent="0.25">
      <c r="A16" s="76" t="s">
        <v>16</v>
      </c>
      <c r="B16" s="76"/>
      <c r="C16" s="76"/>
      <c r="D16" s="76"/>
      <c r="E16" s="76"/>
    </row>
    <row r="17" spans="1:7" ht="26.25" customHeight="1" x14ac:dyDescent="0.25">
      <c r="A17" s="80" t="s">
        <v>17</v>
      </c>
      <c r="B17" s="80"/>
      <c r="C17" s="80"/>
      <c r="D17" s="80"/>
      <c r="E17" s="80"/>
    </row>
    <row r="18" spans="1:7" ht="62.25" customHeight="1" x14ac:dyDescent="0.25">
      <c r="A18" s="80" t="s">
        <v>28</v>
      </c>
      <c r="B18" s="80"/>
      <c r="C18" s="80"/>
      <c r="D18" s="80"/>
      <c r="E18" s="80"/>
    </row>
    <row r="19" spans="1:7" ht="31.5" customHeight="1" x14ac:dyDescent="0.25">
      <c r="A19" s="84" t="s">
        <v>29</v>
      </c>
      <c r="B19" s="84"/>
      <c r="C19" s="84"/>
      <c r="D19" s="84"/>
      <c r="E19" s="84"/>
    </row>
    <row r="20" spans="1:7" x14ac:dyDescent="0.25">
      <c r="A20" s="84"/>
      <c r="B20" s="84"/>
      <c r="C20" s="84"/>
      <c r="D20" s="84"/>
      <c r="E20" s="84"/>
      <c r="F20" s="1">
        <f>4325.9+63.5</f>
        <v>4389.3999999999996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1" t="s">
        <v>8</v>
      </c>
    </row>
    <row r="22" spans="1:7" ht="38.25" x14ac:dyDescent="0.25">
      <c r="A22" s="30" t="s">
        <v>48</v>
      </c>
      <c r="B22" s="5" t="s">
        <v>44</v>
      </c>
      <c r="C22" s="2" t="s">
        <v>4</v>
      </c>
      <c r="D22" s="2">
        <v>13.06</v>
      </c>
      <c r="E22" s="12">
        <f>D22*F20*G20</f>
        <v>171976.69199999998</v>
      </c>
      <c r="G22" s="14"/>
    </row>
    <row r="23" spans="1:7" ht="45" x14ac:dyDescent="0.25">
      <c r="A23" s="4" t="s">
        <v>77</v>
      </c>
      <c r="B23" s="5" t="s">
        <v>78</v>
      </c>
      <c r="C23" s="2" t="s">
        <v>4</v>
      </c>
      <c r="D23" s="2"/>
      <c r="E23" s="26">
        <f>2523.96*3</f>
        <v>7571.88</v>
      </c>
      <c r="G23" s="14"/>
    </row>
    <row r="24" spans="1:7" x14ac:dyDescent="0.25">
      <c r="A24" s="4" t="s">
        <v>45</v>
      </c>
      <c r="B24" s="5" t="s">
        <v>24</v>
      </c>
      <c r="C24" s="2" t="s">
        <v>4</v>
      </c>
      <c r="D24" s="2">
        <v>5</v>
      </c>
      <c r="E24" s="12">
        <f>D24*F20*G20</f>
        <v>65841</v>
      </c>
      <c r="G24" s="14"/>
    </row>
    <row r="25" spans="1:7" x14ac:dyDescent="0.25">
      <c r="A25" s="4" t="s">
        <v>87</v>
      </c>
      <c r="B25" s="5" t="s">
        <v>78</v>
      </c>
      <c r="C25" s="2" t="s">
        <v>32</v>
      </c>
      <c r="D25" s="2"/>
      <c r="E25" s="12">
        <v>574.73</v>
      </c>
      <c r="G25" s="14"/>
    </row>
    <row r="26" spans="1:7" x14ac:dyDescent="0.25">
      <c r="A26" s="4" t="s">
        <v>61</v>
      </c>
      <c r="B26" s="5" t="s">
        <v>78</v>
      </c>
      <c r="C26" s="2" t="s">
        <v>32</v>
      </c>
      <c r="D26" s="2"/>
      <c r="E26" s="36">
        <v>3113.74</v>
      </c>
      <c r="G26" s="14"/>
    </row>
    <row r="27" spans="1:7" x14ac:dyDescent="0.25">
      <c r="A27" s="1" t="s">
        <v>62</v>
      </c>
      <c r="B27" s="5" t="s">
        <v>78</v>
      </c>
      <c r="C27" s="2" t="s">
        <v>32</v>
      </c>
      <c r="D27" s="2"/>
      <c r="E27" s="12">
        <v>482.71</v>
      </c>
      <c r="G27" s="14"/>
    </row>
    <row r="28" spans="1:7" x14ac:dyDescent="0.25">
      <c r="A28" s="4" t="s">
        <v>63</v>
      </c>
      <c r="B28" s="5" t="s">
        <v>78</v>
      </c>
      <c r="C28" s="2" t="s">
        <v>32</v>
      </c>
      <c r="D28" s="2"/>
      <c r="E28" s="12">
        <v>3574.32</v>
      </c>
      <c r="G28" s="14"/>
    </row>
    <row r="29" spans="1:7" x14ac:dyDescent="0.25">
      <c r="A29" s="4" t="s">
        <v>64</v>
      </c>
      <c r="B29" s="5" t="s">
        <v>78</v>
      </c>
      <c r="C29" s="2" t="s">
        <v>32</v>
      </c>
      <c r="D29" s="2"/>
      <c r="E29" s="12">
        <v>6295.98</v>
      </c>
      <c r="G29" s="14"/>
    </row>
    <row r="30" spans="1:7" x14ac:dyDescent="0.25">
      <c r="A30" s="4" t="s">
        <v>30</v>
      </c>
      <c r="B30" s="5" t="s">
        <v>78</v>
      </c>
      <c r="C30" s="2" t="s">
        <v>32</v>
      </c>
      <c r="D30" s="2"/>
      <c r="E30" s="12">
        <v>2786.89</v>
      </c>
      <c r="G30" s="14"/>
    </row>
    <row r="31" spans="1:7" x14ac:dyDescent="0.25">
      <c r="A31" s="6" t="s">
        <v>81</v>
      </c>
      <c r="B31" s="25" t="s">
        <v>84</v>
      </c>
      <c r="C31" s="2" t="s">
        <v>33</v>
      </c>
      <c r="D31" s="44">
        <v>30</v>
      </c>
      <c r="E31" s="12">
        <f>D31*218.47</f>
        <v>6554.1</v>
      </c>
      <c r="G31" s="14"/>
    </row>
    <row r="32" spans="1:7" x14ac:dyDescent="0.25">
      <c r="A32" s="6" t="s">
        <v>82</v>
      </c>
      <c r="B32" s="25" t="s">
        <v>84</v>
      </c>
      <c r="C32" s="2" t="s">
        <v>33</v>
      </c>
      <c r="D32" s="44">
        <v>24</v>
      </c>
      <c r="E32" s="12">
        <f>D32*218.47</f>
        <v>5243.28</v>
      </c>
      <c r="G32" s="14"/>
    </row>
    <row r="33" spans="1:7" x14ac:dyDescent="0.25">
      <c r="A33" s="6" t="s">
        <v>83</v>
      </c>
      <c r="B33" s="25" t="s">
        <v>85</v>
      </c>
      <c r="C33" s="2" t="s">
        <v>33</v>
      </c>
      <c r="D33" s="45">
        <v>23</v>
      </c>
      <c r="E33" s="12">
        <f>D33*218.47</f>
        <v>5024.8100000000004</v>
      </c>
      <c r="G33" s="14"/>
    </row>
    <row r="34" spans="1:7" ht="30" x14ac:dyDescent="0.25">
      <c r="A34" s="6" t="s">
        <v>91</v>
      </c>
      <c r="B34" s="25" t="s">
        <v>86</v>
      </c>
      <c r="C34" s="2" t="s">
        <v>32</v>
      </c>
      <c r="D34" s="46"/>
      <c r="E34" s="12">
        <v>97911.53</v>
      </c>
      <c r="G34" s="14"/>
    </row>
    <row r="35" spans="1:7" x14ac:dyDescent="0.25">
      <c r="A35" s="6" t="s">
        <v>88</v>
      </c>
      <c r="B35" s="25" t="s">
        <v>86</v>
      </c>
      <c r="C35" s="2" t="s">
        <v>33</v>
      </c>
      <c r="D35" s="46">
        <v>28</v>
      </c>
      <c r="E35" s="12">
        <f>D35*218.47</f>
        <v>6117.16</v>
      </c>
      <c r="G35" s="14"/>
    </row>
    <row r="36" spans="1:7" s="7" customFormat="1" ht="14.25" x14ac:dyDescent="0.2">
      <c r="A36" s="31" t="s">
        <v>49</v>
      </c>
      <c r="B36" s="5"/>
      <c r="C36" s="15"/>
      <c r="D36" s="15"/>
      <c r="E36" s="16">
        <f>SUM(E22:E35)</f>
        <v>383068.82199999999</v>
      </c>
    </row>
    <row r="37" spans="1:7" s="7" customFormat="1" x14ac:dyDescent="0.2">
      <c r="A37" s="8"/>
      <c r="B37" s="17"/>
      <c r="C37" s="18"/>
      <c r="D37" s="18"/>
      <c r="E37" s="19"/>
    </row>
    <row r="38" spans="1:7" ht="30" customHeight="1" x14ac:dyDescent="0.25">
      <c r="A38" s="85" t="s">
        <v>89</v>
      </c>
      <c r="B38" s="85"/>
      <c r="C38" s="85"/>
      <c r="D38" s="85"/>
      <c r="E38" s="85"/>
    </row>
    <row r="39" spans="1:7" ht="30" customHeight="1" x14ac:dyDescent="0.25">
      <c r="A39" s="80" t="s">
        <v>21</v>
      </c>
      <c r="B39" s="80"/>
      <c r="C39" s="80"/>
      <c r="D39" s="80"/>
      <c r="E39" s="80"/>
    </row>
    <row r="40" spans="1:7" x14ac:dyDescent="0.25">
      <c r="A40" s="80" t="s">
        <v>20</v>
      </c>
      <c r="B40" s="80"/>
      <c r="C40" s="80"/>
      <c r="D40" s="80"/>
      <c r="E40" s="80"/>
    </row>
    <row r="41" spans="1:7" ht="30.75" customHeight="1" x14ac:dyDescent="0.25">
      <c r="A41" s="80" t="s">
        <v>36</v>
      </c>
      <c r="B41" s="80"/>
      <c r="C41" s="80"/>
      <c r="D41" s="80"/>
      <c r="E41" s="80"/>
    </row>
    <row r="42" spans="1:7" x14ac:dyDescent="0.25">
      <c r="A42" s="80" t="s">
        <v>18</v>
      </c>
      <c r="B42" s="80"/>
      <c r="C42" s="80"/>
      <c r="D42" s="80"/>
      <c r="E42" s="80"/>
    </row>
    <row r="43" spans="1:7" x14ac:dyDescent="0.25">
      <c r="A43" s="83" t="s">
        <v>5</v>
      </c>
      <c r="B43" s="83"/>
      <c r="C43" s="83"/>
      <c r="D43" s="83"/>
      <c r="E43" s="83"/>
    </row>
    <row r="44" spans="1:7" x14ac:dyDescent="0.25">
      <c r="A44" s="80" t="s">
        <v>18</v>
      </c>
      <c r="B44" s="80"/>
      <c r="C44" s="80"/>
      <c r="D44" s="80"/>
      <c r="E44" s="80"/>
    </row>
    <row r="45" spans="1:7" x14ac:dyDescent="0.25">
      <c r="A45" s="86" t="s">
        <v>34</v>
      </c>
      <c r="B45" s="86"/>
      <c r="C45" s="86"/>
      <c r="D45" s="86"/>
      <c r="E45" s="86"/>
    </row>
    <row r="46" spans="1:7" x14ac:dyDescent="0.25">
      <c r="B46" s="87" t="s">
        <v>19</v>
      </c>
      <c r="C46" s="87"/>
      <c r="D46" s="87"/>
      <c r="E46" s="20" t="s">
        <v>6</v>
      </c>
    </row>
    <row r="47" spans="1:7" x14ac:dyDescent="0.25">
      <c r="A47" s="23"/>
      <c r="B47" s="23"/>
      <c r="C47" s="23"/>
      <c r="D47" s="23"/>
      <c r="E47" s="10"/>
    </row>
    <row r="48" spans="1:7" x14ac:dyDescent="0.25">
      <c r="A48" s="86" t="s">
        <v>35</v>
      </c>
      <c r="B48" s="86"/>
      <c r="C48" s="86"/>
      <c r="D48" s="86"/>
      <c r="E48" s="86"/>
    </row>
    <row r="49" spans="1:7" x14ac:dyDescent="0.25">
      <c r="B49" s="87" t="s">
        <v>19</v>
      </c>
      <c r="C49" s="87"/>
      <c r="D49" s="87"/>
      <c r="E49" s="20" t="s">
        <v>6</v>
      </c>
    </row>
    <row r="51" spans="1:7" x14ac:dyDescent="0.25">
      <c r="A51" s="1" t="s">
        <v>40</v>
      </c>
    </row>
    <row r="52" spans="1:7" x14ac:dyDescent="0.25">
      <c r="A52" s="7" t="s">
        <v>37</v>
      </c>
      <c r="E52" s="1"/>
    </row>
    <row r="53" spans="1:7" x14ac:dyDescent="0.25">
      <c r="A53" s="7" t="s">
        <v>42</v>
      </c>
      <c r="B53" s="21">
        <f>'2кв'!B58</f>
        <v>214215.00999999998</v>
      </c>
      <c r="E53" s="1"/>
    </row>
    <row r="54" spans="1:7" x14ac:dyDescent="0.25">
      <c r="A54" s="37" t="s">
        <v>90</v>
      </c>
      <c r="B54" s="22"/>
      <c r="E54" s="1"/>
    </row>
    <row r="55" spans="1:7" x14ac:dyDescent="0.25">
      <c r="A55" s="1" t="s">
        <v>39</v>
      </c>
      <c r="B55" s="22">
        <f>282250.23-258.01</f>
        <v>281992.21999999997</v>
      </c>
      <c r="E55" s="1"/>
      <c r="G55" s="14"/>
    </row>
    <row r="56" spans="1:7" x14ac:dyDescent="0.25">
      <c r="A56" s="1" t="s">
        <v>43</v>
      </c>
      <c r="B56" s="22">
        <v>5836</v>
      </c>
      <c r="E56" s="1"/>
    </row>
    <row r="57" spans="1:7" x14ac:dyDescent="0.25">
      <c r="A57" s="1" t="s">
        <v>51</v>
      </c>
      <c r="B57" s="22">
        <f>700*3</f>
        <v>2100</v>
      </c>
      <c r="E57" s="1"/>
    </row>
    <row r="58" spans="1:7" x14ac:dyDescent="0.25">
      <c r="A58" s="1" t="s">
        <v>47</v>
      </c>
      <c r="B58" s="22">
        <f>3*300</f>
        <v>900</v>
      </c>
      <c r="E58" s="1"/>
    </row>
    <row r="59" spans="1:7" x14ac:dyDescent="0.25">
      <c r="A59" s="1" t="s">
        <v>52</v>
      </c>
      <c r="B59" s="22">
        <f>900</f>
        <v>900</v>
      </c>
      <c r="E59" s="1"/>
    </row>
    <row r="60" spans="1:7" ht="30" x14ac:dyDescent="0.25">
      <c r="A60" s="37" t="s">
        <v>41</v>
      </c>
      <c r="B60" s="22">
        <f>E36</f>
        <v>383068.82199999999</v>
      </c>
      <c r="E60" s="1"/>
    </row>
    <row r="61" spans="1:7" x14ac:dyDescent="0.25">
      <c r="A61" s="27" t="s">
        <v>38</v>
      </c>
      <c r="B61" s="28">
        <f>B53+B55+B56+B57+B58+B59-B60</f>
        <v>122874.408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9:D49"/>
    <mergeCell ref="A20:E20"/>
    <mergeCell ref="A38:E38"/>
    <mergeCell ref="A39:E39"/>
    <mergeCell ref="A40:E40"/>
    <mergeCell ref="A41:E41"/>
    <mergeCell ref="A42:E42"/>
    <mergeCell ref="A43:E43"/>
    <mergeCell ref="A44:E44"/>
    <mergeCell ref="A45:E45"/>
    <mergeCell ref="B46:D46"/>
    <mergeCell ref="A48:E4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view="pageBreakPreview" topLeftCell="A22" zoomScaleNormal="100" zoomScaleSheetLayoutView="100" workbookViewId="0">
      <selection activeCell="A58" sqref="A58"/>
    </sheetView>
  </sheetViews>
  <sheetFormatPr defaultColWidth="9.140625" defaultRowHeight="15" x14ac:dyDescent="0.25"/>
  <cols>
    <col min="1" max="1" width="33.2851562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3" customWidth="1"/>
    <col min="6" max="6" width="9.140625" style="1"/>
    <col min="7" max="7" width="12.140625" style="1" bestFit="1" customWidth="1"/>
    <col min="8" max="8" width="12.140625" style="1" customWidth="1"/>
    <col min="9" max="16384" width="9.140625" style="1"/>
  </cols>
  <sheetData>
    <row r="1" spans="1:5" x14ac:dyDescent="0.25">
      <c r="A1" s="77" t="s">
        <v>11</v>
      </c>
      <c r="B1" s="77"/>
      <c r="C1" s="77"/>
      <c r="D1" s="77"/>
      <c r="E1" s="77"/>
    </row>
    <row r="2" spans="1:5" ht="29.25" customHeight="1" x14ac:dyDescent="0.25">
      <c r="A2" s="78" t="s">
        <v>12</v>
      </c>
      <c r="B2" s="79"/>
      <c r="C2" s="79"/>
      <c r="D2" s="79"/>
      <c r="E2" s="79"/>
    </row>
    <row r="3" spans="1:5" ht="15.75" x14ac:dyDescent="0.25">
      <c r="A3" s="90" t="s">
        <v>92</v>
      </c>
      <c r="B3" s="90"/>
      <c r="C3" s="90"/>
      <c r="D3" s="90"/>
      <c r="E3" s="90"/>
    </row>
    <row r="4" spans="1:5" ht="15.75" x14ac:dyDescent="0.25">
      <c r="A4" s="42" t="s">
        <v>13</v>
      </c>
      <c r="B4" s="43"/>
      <c r="C4" s="43"/>
      <c r="D4" s="89" t="s">
        <v>93</v>
      </c>
      <c r="E4" s="89"/>
    </row>
    <row r="5" spans="1:5" x14ac:dyDescent="0.25">
      <c r="A5" s="23"/>
      <c r="B5" s="3"/>
      <c r="C5" s="3"/>
      <c r="D5" s="3"/>
      <c r="E5" s="9"/>
    </row>
    <row r="6" spans="1:5" x14ac:dyDescent="0.25">
      <c r="A6" s="80" t="s">
        <v>0</v>
      </c>
      <c r="B6" s="80"/>
      <c r="C6" s="80"/>
      <c r="D6" s="80"/>
      <c r="E6" s="80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6" t="s">
        <v>1</v>
      </c>
      <c r="B8" s="76"/>
      <c r="C8" s="76"/>
      <c r="D8" s="76"/>
      <c r="E8" s="76"/>
    </row>
    <row r="9" spans="1:5" x14ac:dyDescent="0.25">
      <c r="A9" s="80" t="s">
        <v>26</v>
      </c>
      <c r="B9" s="80"/>
      <c r="C9" s="80"/>
      <c r="D9" s="80"/>
      <c r="E9" s="80"/>
    </row>
    <row r="10" spans="1:5" ht="24.75" customHeight="1" x14ac:dyDescent="0.25">
      <c r="A10" s="82" t="s">
        <v>14</v>
      </c>
      <c r="B10" s="82"/>
      <c r="C10" s="82"/>
      <c r="D10" s="82"/>
      <c r="E10" s="82"/>
    </row>
    <row r="11" spans="1:5" ht="28.5" customHeight="1" x14ac:dyDescent="0.25">
      <c r="A11" s="80" t="s">
        <v>27</v>
      </c>
      <c r="B11" s="80"/>
      <c r="C11" s="80"/>
      <c r="D11" s="80"/>
      <c r="E11" s="80"/>
    </row>
    <row r="12" spans="1:5" x14ac:dyDescent="0.25">
      <c r="A12" s="76" t="s">
        <v>15</v>
      </c>
      <c r="B12" s="76"/>
      <c r="C12" s="76"/>
      <c r="D12" s="76"/>
      <c r="E12" s="76"/>
    </row>
    <row r="13" spans="1:5" x14ac:dyDescent="0.25">
      <c r="A13" s="80" t="s">
        <v>22</v>
      </c>
      <c r="B13" s="80"/>
      <c r="C13" s="80"/>
      <c r="D13" s="80"/>
      <c r="E13" s="80"/>
    </row>
    <row r="14" spans="1:5" x14ac:dyDescent="0.25">
      <c r="A14" s="76" t="s">
        <v>2</v>
      </c>
      <c r="B14" s="76"/>
      <c r="C14" s="76"/>
      <c r="D14" s="76"/>
      <c r="E14" s="76"/>
    </row>
    <row r="15" spans="1:5" x14ac:dyDescent="0.25">
      <c r="A15" s="80" t="s">
        <v>23</v>
      </c>
      <c r="B15" s="80"/>
      <c r="C15" s="80"/>
      <c r="D15" s="80"/>
      <c r="E15" s="80"/>
    </row>
    <row r="16" spans="1:5" x14ac:dyDescent="0.25">
      <c r="A16" s="76" t="s">
        <v>16</v>
      </c>
      <c r="B16" s="76"/>
      <c r="C16" s="76"/>
      <c r="D16" s="76"/>
      <c r="E16" s="76"/>
    </row>
    <row r="17" spans="1:7" ht="26.25" customHeight="1" x14ac:dyDescent="0.25">
      <c r="A17" s="80" t="s">
        <v>17</v>
      </c>
      <c r="B17" s="80"/>
      <c r="C17" s="80"/>
      <c r="D17" s="80"/>
      <c r="E17" s="80"/>
    </row>
    <row r="18" spans="1:7" ht="62.25" customHeight="1" x14ac:dyDescent="0.25">
      <c r="A18" s="80" t="s">
        <v>28</v>
      </c>
      <c r="B18" s="80"/>
      <c r="C18" s="80"/>
      <c r="D18" s="80"/>
      <c r="E18" s="80"/>
    </row>
    <row r="19" spans="1:7" ht="31.5" customHeight="1" x14ac:dyDescent="0.25">
      <c r="A19" s="84" t="s">
        <v>29</v>
      </c>
      <c r="B19" s="84"/>
      <c r="C19" s="84"/>
      <c r="D19" s="84"/>
      <c r="E19" s="84"/>
    </row>
    <row r="20" spans="1:7" x14ac:dyDescent="0.25">
      <c r="A20" s="84"/>
      <c r="B20" s="84"/>
      <c r="C20" s="84"/>
      <c r="D20" s="84"/>
      <c r="E20" s="84"/>
      <c r="F20" s="1">
        <f>4325.9+63.5</f>
        <v>4389.3999999999996</v>
      </c>
      <c r="G20" s="1">
        <v>3</v>
      </c>
    </row>
    <row r="21" spans="1:7" ht="135" x14ac:dyDescent="0.25">
      <c r="A21" s="2" t="s">
        <v>7</v>
      </c>
      <c r="B21" s="2" t="s">
        <v>10</v>
      </c>
      <c r="C21" s="2" t="s">
        <v>3</v>
      </c>
      <c r="D21" s="2" t="s">
        <v>9</v>
      </c>
      <c r="E21" s="11" t="s">
        <v>8</v>
      </c>
    </row>
    <row r="22" spans="1:7" ht="38.25" x14ac:dyDescent="0.25">
      <c r="A22" s="30" t="s">
        <v>48</v>
      </c>
      <c r="B22" s="5" t="s">
        <v>44</v>
      </c>
      <c r="C22" s="2" t="s">
        <v>4</v>
      </c>
      <c r="D22" s="2">
        <v>13.06</v>
      </c>
      <c r="E22" s="12">
        <f>D22*F20*G20</f>
        <v>171976.69199999998</v>
      </c>
      <c r="G22" s="14"/>
    </row>
    <row r="23" spans="1:7" ht="45" x14ac:dyDescent="0.25">
      <c r="A23" s="4" t="s">
        <v>77</v>
      </c>
      <c r="B23" s="5" t="s">
        <v>94</v>
      </c>
      <c r="C23" s="2" t="s">
        <v>4</v>
      </c>
      <c r="D23" s="2"/>
      <c r="E23" s="26">
        <f>2523.96*3</f>
        <v>7571.88</v>
      </c>
      <c r="G23" s="14"/>
    </row>
    <row r="24" spans="1:7" x14ac:dyDescent="0.25">
      <c r="A24" s="4" t="s">
        <v>45</v>
      </c>
      <c r="B24" s="5" t="s">
        <v>24</v>
      </c>
      <c r="C24" s="2" t="s">
        <v>4</v>
      </c>
      <c r="D24" s="2">
        <v>5</v>
      </c>
      <c r="E24" s="12">
        <f>D24*F20*G20</f>
        <v>65841</v>
      </c>
      <c r="G24" s="14"/>
    </row>
    <row r="25" spans="1:7" x14ac:dyDescent="0.25">
      <c r="A25" s="4" t="s">
        <v>87</v>
      </c>
      <c r="B25" s="5" t="s">
        <v>94</v>
      </c>
      <c r="C25" s="2" t="s">
        <v>32</v>
      </c>
      <c r="D25" s="2"/>
      <c r="E25" s="12">
        <v>0</v>
      </c>
      <c r="G25" s="14"/>
    </row>
    <row r="26" spans="1:7" x14ac:dyDescent="0.25">
      <c r="A26" s="4" t="s">
        <v>61</v>
      </c>
      <c r="B26" s="5" t="s">
        <v>94</v>
      </c>
      <c r="C26" s="2" t="s">
        <v>32</v>
      </c>
      <c r="D26" s="2"/>
      <c r="E26" s="36">
        <v>1622.07</v>
      </c>
      <c r="G26" s="14"/>
    </row>
    <row r="27" spans="1:7" x14ac:dyDescent="0.25">
      <c r="A27" s="1" t="s">
        <v>62</v>
      </c>
      <c r="B27" s="5" t="s">
        <v>94</v>
      </c>
      <c r="C27" s="2" t="s">
        <v>32</v>
      </c>
      <c r="D27" s="2"/>
      <c r="E27" s="12">
        <v>9040.44</v>
      </c>
      <c r="G27" s="14"/>
    </row>
    <row r="28" spans="1:7" x14ac:dyDescent="0.25">
      <c r="A28" s="4" t="s">
        <v>63</v>
      </c>
      <c r="B28" s="5" t="s">
        <v>94</v>
      </c>
      <c r="C28" s="2" t="s">
        <v>32</v>
      </c>
      <c r="D28" s="2"/>
      <c r="E28" s="12">
        <v>3650.64</v>
      </c>
      <c r="G28" s="14"/>
    </row>
    <row r="29" spans="1:7" x14ac:dyDescent="0.25">
      <c r="A29" s="4" t="s">
        <v>64</v>
      </c>
      <c r="B29" s="5" t="s">
        <v>94</v>
      </c>
      <c r="C29" s="2" t="s">
        <v>32</v>
      </c>
      <c r="D29" s="2"/>
      <c r="E29" s="12">
        <v>6295.98</v>
      </c>
      <c r="G29" s="14"/>
    </row>
    <row r="30" spans="1:7" x14ac:dyDescent="0.25">
      <c r="A30" s="4" t="s">
        <v>30</v>
      </c>
      <c r="B30" s="5" t="s">
        <v>94</v>
      </c>
      <c r="C30" s="2" t="s">
        <v>32</v>
      </c>
      <c r="D30" s="2"/>
      <c r="E30" s="12">
        <v>1559.45</v>
      </c>
      <c r="G30" s="14"/>
    </row>
    <row r="31" spans="1:7" ht="30" x14ac:dyDescent="0.25">
      <c r="A31" s="6" t="s">
        <v>95</v>
      </c>
      <c r="B31" s="25" t="s">
        <v>97</v>
      </c>
      <c r="C31" s="2" t="s">
        <v>32</v>
      </c>
      <c r="D31" s="46"/>
      <c r="E31" s="12">
        <v>24125.4</v>
      </c>
      <c r="G31" s="14"/>
    </row>
    <row r="32" spans="1:7" x14ac:dyDescent="0.25">
      <c r="A32" s="6" t="s">
        <v>96</v>
      </c>
      <c r="B32" s="25" t="s">
        <v>97</v>
      </c>
      <c r="C32" s="2" t="s">
        <v>32</v>
      </c>
      <c r="D32" s="46"/>
      <c r="E32" s="12">
        <v>33891</v>
      </c>
      <c r="G32" s="14"/>
    </row>
    <row r="33" spans="1:7" x14ac:dyDescent="0.25">
      <c r="A33" s="6" t="s">
        <v>99</v>
      </c>
      <c r="B33" s="25" t="s">
        <v>98</v>
      </c>
      <c r="C33" s="2" t="s">
        <v>32</v>
      </c>
      <c r="D33" s="46"/>
      <c r="E33" s="12">
        <v>13940</v>
      </c>
      <c r="G33" s="14"/>
    </row>
    <row r="34" spans="1:7" s="7" customFormat="1" ht="14.25" x14ac:dyDescent="0.2">
      <c r="A34" s="31" t="s">
        <v>49</v>
      </c>
      <c r="B34" s="5"/>
      <c r="C34" s="15"/>
      <c r="D34" s="15"/>
      <c r="E34" s="16">
        <f>SUM(E22:E33)</f>
        <v>339514.55200000003</v>
      </c>
    </row>
    <row r="35" spans="1:7" s="7" customFormat="1" x14ac:dyDescent="0.2">
      <c r="A35" s="8"/>
      <c r="B35" s="17"/>
      <c r="C35" s="18"/>
      <c r="D35" s="18"/>
      <c r="E35" s="19"/>
    </row>
    <row r="36" spans="1:7" ht="30" customHeight="1" x14ac:dyDescent="0.25">
      <c r="A36" s="85" t="s">
        <v>135</v>
      </c>
      <c r="B36" s="85"/>
      <c r="C36" s="85"/>
      <c r="D36" s="85"/>
      <c r="E36" s="85"/>
    </row>
    <row r="37" spans="1:7" ht="30" customHeight="1" x14ac:dyDescent="0.25">
      <c r="A37" s="80" t="s">
        <v>21</v>
      </c>
      <c r="B37" s="80"/>
      <c r="C37" s="80"/>
      <c r="D37" s="80"/>
      <c r="E37" s="80"/>
    </row>
    <row r="38" spans="1:7" x14ac:dyDescent="0.25">
      <c r="A38" s="80" t="s">
        <v>20</v>
      </c>
      <c r="B38" s="80"/>
      <c r="C38" s="80"/>
      <c r="D38" s="80"/>
      <c r="E38" s="80"/>
    </row>
    <row r="39" spans="1:7" ht="30.75" customHeight="1" x14ac:dyDescent="0.25">
      <c r="A39" s="80" t="s">
        <v>36</v>
      </c>
      <c r="B39" s="80"/>
      <c r="C39" s="80"/>
      <c r="D39" s="80"/>
      <c r="E39" s="80"/>
    </row>
    <row r="40" spans="1:7" x14ac:dyDescent="0.25">
      <c r="A40" s="80" t="s">
        <v>18</v>
      </c>
      <c r="B40" s="80"/>
      <c r="C40" s="80"/>
      <c r="D40" s="80"/>
      <c r="E40" s="80"/>
    </row>
    <row r="41" spans="1:7" x14ac:dyDescent="0.25">
      <c r="A41" s="83" t="s">
        <v>5</v>
      </c>
      <c r="B41" s="83"/>
      <c r="C41" s="83"/>
      <c r="D41" s="83"/>
      <c r="E41" s="83"/>
    </row>
    <row r="42" spans="1:7" x14ac:dyDescent="0.25">
      <c r="A42" s="80" t="s">
        <v>18</v>
      </c>
      <c r="B42" s="80"/>
      <c r="C42" s="80"/>
      <c r="D42" s="80"/>
      <c r="E42" s="80"/>
    </row>
    <row r="43" spans="1:7" x14ac:dyDescent="0.25">
      <c r="A43" s="86" t="s">
        <v>34</v>
      </c>
      <c r="B43" s="86"/>
      <c r="C43" s="86"/>
      <c r="D43" s="86"/>
      <c r="E43" s="86"/>
    </row>
    <row r="44" spans="1:7" x14ac:dyDescent="0.25">
      <c r="B44" s="87" t="s">
        <v>19</v>
      </c>
      <c r="C44" s="87"/>
      <c r="D44" s="87"/>
      <c r="E44" s="20" t="s">
        <v>6</v>
      </c>
    </row>
    <row r="45" spans="1:7" x14ac:dyDescent="0.25">
      <c r="A45" s="23"/>
      <c r="B45" s="23"/>
      <c r="C45" s="23"/>
      <c r="D45" s="23"/>
      <c r="E45" s="10"/>
    </row>
    <row r="46" spans="1:7" x14ac:dyDescent="0.25">
      <c r="A46" s="86" t="s">
        <v>35</v>
      </c>
      <c r="B46" s="86"/>
      <c r="C46" s="86"/>
      <c r="D46" s="86"/>
      <c r="E46" s="86"/>
    </row>
    <row r="47" spans="1:7" x14ac:dyDescent="0.25">
      <c r="B47" s="87" t="s">
        <v>19</v>
      </c>
      <c r="C47" s="87"/>
      <c r="D47" s="87"/>
      <c r="E47" s="20" t="s">
        <v>6</v>
      </c>
    </row>
    <row r="49" spans="1:7" x14ac:dyDescent="0.25">
      <c r="A49" s="1" t="s">
        <v>40</v>
      </c>
    </row>
    <row r="50" spans="1:7" x14ac:dyDescent="0.25">
      <c r="A50" s="7" t="s">
        <v>37</v>
      </c>
      <c r="E50" s="1"/>
    </row>
    <row r="51" spans="1:7" x14ac:dyDescent="0.25">
      <c r="A51" s="7" t="s">
        <v>42</v>
      </c>
      <c r="B51" s="21">
        <f>'3кв'!B61</f>
        <v>122874.408</v>
      </c>
      <c r="E51" s="1"/>
    </row>
    <row r="52" spans="1:7" x14ac:dyDescent="0.25">
      <c r="A52" s="47" t="s">
        <v>100</v>
      </c>
      <c r="B52" s="22"/>
      <c r="E52" s="1"/>
    </row>
    <row r="53" spans="1:7" x14ac:dyDescent="0.25">
      <c r="A53" s="1" t="s">
        <v>39</v>
      </c>
      <c r="B53" s="22">
        <f>281452-357.32</f>
        <v>281094.68</v>
      </c>
      <c r="E53" s="1"/>
      <c r="G53" s="14"/>
    </row>
    <row r="54" spans="1:7" x14ac:dyDescent="0.25">
      <c r="A54" s="1" t="s">
        <v>43</v>
      </c>
      <c r="B54" s="22">
        <v>9984.82</v>
      </c>
      <c r="E54" s="1"/>
    </row>
    <row r="55" spans="1:7" x14ac:dyDescent="0.25">
      <c r="A55" s="1" t="s">
        <v>51</v>
      </c>
      <c r="B55" s="75">
        <f>-700*3</f>
        <v>-2100</v>
      </c>
      <c r="E55" s="1"/>
    </row>
    <row r="56" spans="1:7" x14ac:dyDescent="0.25">
      <c r="A56" s="1" t="s">
        <v>47</v>
      </c>
      <c r="B56" s="22">
        <f>3*330+90</f>
        <v>1080</v>
      </c>
      <c r="E56" s="1"/>
    </row>
    <row r="57" spans="1:7" x14ac:dyDescent="0.25">
      <c r="A57" s="1" t="s">
        <v>52</v>
      </c>
      <c r="B57" s="22">
        <f>900</f>
        <v>900</v>
      </c>
      <c r="E57" s="1"/>
    </row>
    <row r="58" spans="1:7" ht="30" x14ac:dyDescent="0.25">
      <c r="A58" s="47" t="s">
        <v>41</v>
      </c>
      <c r="B58" s="22">
        <f>E34</f>
        <v>339514.55200000003</v>
      </c>
      <c r="E58" s="1"/>
    </row>
    <row r="59" spans="1:7" x14ac:dyDescent="0.25">
      <c r="A59" s="27" t="s">
        <v>38</v>
      </c>
      <c r="B59" s="28">
        <f>B51+B53+B54+B55+B56+B57-B58</f>
        <v>74319.355999999971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7:D47"/>
    <mergeCell ref="A20:E20"/>
    <mergeCell ref="A36:E36"/>
    <mergeCell ref="A37:E37"/>
    <mergeCell ref="A38:E38"/>
    <mergeCell ref="A39:E39"/>
    <mergeCell ref="A40:E40"/>
    <mergeCell ref="A41:E41"/>
    <mergeCell ref="A42:E42"/>
    <mergeCell ref="A43:E43"/>
    <mergeCell ref="B44:D44"/>
    <mergeCell ref="A46:E4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view="pageBreakPreview" topLeftCell="A4" zoomScaleNormal="100" zoomScaleSheetLayoutView="100" workbookViewId="0">
      <selection activeCell="B49" sqref="B49"/>
    </sheetView>
  </sheetViews>
  <sheetFormatPr defaultRowHeight="15.75" x14ac:dyDescent="0.25"/>
  <cols>
    <col min="1" max="1" width="10.5703125" style="49" customWidth="1"/>
    <col min="2" max="2" width="54.28515625" style="49" customWidth="1"/>
    <col min="3" max="3" width="16.42578125" style="71" customWidth="1"/>
    <col min="4" max="4" width="18.28515625" style="49" customWidth="1"/>
    <col min="5" max="5" width="14.7109375" style="49" customWidth="1"/>
    <col min="6" max="6" width="19.28515625" style="49" customWidth="1"/>
    <col min="7" max="7" width="12" style="49" customWidth="1"/>
    <col min="8" max="8" width="13.5703125" style="49" customWidth="1"/>
    <col min="9" max="16384" width="9.140625" style="49"/>
  </cols>
  <sheetData>
    <row r="1" spans="1:5" x14ac:dyDescent="0.25">
      <c r="A1" s="91" t="s">
        <v>101</v>
      </c>
      <c r="B1" s="91"/>
      <c r="C1" s="91"/>
      <c r="D1" s="48"/>
    </row>
    <row r="2" spans="1:5" x14ac:dyDescent="0.25">
      <c r="A2" s="92" t="s">
        <v>102</v>
      </c>
      <c r="B2" s="92"/>
      <c r="C2" s="92"/>
      <c r="D2" s="50"/>
    </row>
    <row r="3" spans="1:5" x14ac:dyDescent="0.25">
      <c r="A3" s="92" t="s">
        <v>103</v>
      </c>
      <c r="B3" s="92"/>
      <c r="C3" s="92"/>
      <c r="D3" s="50"/>
    </row>
    <row r="4" spans="1:5" x14ac:dyDescent="0.25">
      <c r="A4" s="91" t="s">
        <v>122</v>
      </c>
      <c r="B4" s="91"/>
      <c r="C4" s="91"/>
      <c r="D4" s="48"/>
    </row>
    <row r="5" spans="1:5" x14ac:dyDescent="0.25">
      <c r="A5" s="93"/>
      <c r="B5" s="93"/>
      <c r="C5" s="93"/>
    </row>
    <row r="6" spans="1:5" x14ac:dyDescent="0.25">
      <c r="A6" s="50"/>
      <c r="B6" s="51" t="s">
        <v>104</v>
      </c>
      <c r="C6" s="52">
        <f>'1кв'!B51</f>
        <v>127259.25</v>
      </c>
      <c r="D6" s="53"/>
    </row>
    <row r="7" spans="1:5" x14ac:dyDescent="0.25">
      <c r="A7" s="54" t="s">
        <v>105</v>
      </c>
      <c r="B7" s="51" t="s">
        <v>123</v>
      </c>
      <c r="C7" s="55"/>
      <c r="D7" s="53"/>
    </row>
    <row r="8" spans="1:5" x14ac:dyDescent="0.25">
      <c r="A8" s="50"/>
      <c r="B8" s="51" t="s">
        <v>106</v>
      </c>
      <c r="C8" s="55"/>
      <c r="D8" s="53"/>
    </row>
    <row r="9" spans="1:5" x14ac:dyDescent="0.25">
      <c r="A9" s="50"/>
      <c r="B9" s="4" t="s">
        <v>124</v>
      </c>
      <c r="C9" s="55"/>
      <c r="D9" s="53"/>
    </row>
    <row r="10" spans="1:5" x14ac:dyDescent="0.25">
      <c r="A10" s="50"/>
      <c r="B10" s="4" t="s">
        <v>125</v>
      </c>
      <c r="C10" s="55"/>
      <c r="D10" s="53"/>
    </row>
    <row r="11" spans="1:5" x14ac:dyDescent="0.25">
      <c r="A11" s="50"/>
      <c r="B11" s="4" t="s">
        <v>126</v>
      </c>
      <c r="C11" s="55"/>
      <c r="D11" s="53"/>
    </row>
    <row r="12" spans="1:5" x14ac:dyDescent="0.25">
      <c r="A12" s="50"/>
      <c r="B12" s="4" t="s">
        <v>127</v>
      </c>
      <c r="C12" s="55"/>
      <c r="D12" s="56"/>
    </row>
    <row r="13" spans="1:5" x14ac:dyDescent="0.25">
      <c r="B13" s="57" t="s">
        <v>107</v>
      </c>
      <c r="C13" s="58">
        <f>'1кв'!B53+'2кв'!B52+'3кв'!B55+'4кв'!B53</f>
        <v>1163259.25</v>
      </c>
      <c r="D13" s="59"/>
      <c r="E13" s="60"/>
    </row>
    <row r="14" spans="1:5" ht="15.75" customHeight="1" x14ac:dyDescent="0.25">
      <c r="A14" s="54"/>
      <c r="B14" s="30" t="s">
        <v>128</v>
      </c>
      <c r="C14" s="58">
        <f>'1кв'!B54+'2кв'!B53+'3кв'!B56+'4кв'!B54</f>
        <v>18738.82</v>
      </c>
      <c r="D14" s="61"/>
      <c r="E14" s="60"/>
    </row>
    <row r="15" spans="1:5" ht="30" x14ac:dyDescent="0.25">
      <c r="A15" s="54"/>
      <c r="B15" s="62" t="s">
        <v>108</v>
      </c>
      <c r="C15" s="58">
        <f>'1кв'!B55+'2кв'!B54+'3кв'!B57+'4кв'!B55</f>
        <v>4200</v>
      </c>
      <c r="D15" s="59"/>
      <c r="E15" s="60"/>
    </row>
    <row r="16" spans="1:5" ht="30" x14ac:dyDescent="0.25">
      <c r="A16" s="54"/>
      <c r="B16" s="62" t="s">
        <v>109</v>
      </c>
      <c r="C16" s="58">
        <f>'1кв'!B56+'2кв'!B55+'3кв'!B58+'4кв'!B56</f>
        <v>3780</v>
      </c>
      <c r="D16" s="59"/>
      <c r="E16" s="60"/>
    </row>
    <row r="17" spans="1:5" ht="30" x14ac:dyDescent="0.25">
      <c r="A17" s="54"/>
      <c r="B17" s="62" t="s">
        <v>110</v>
      </c>
      <c r="C17" s="58">
        <f>'1кв'!B57+'2кв'!B56+'3кв'!B59+'4кв'!B57</f>
        <v>3600</v>
      </c>
      <c r="D17" s="59"/>
      <c r="E17" s="60"/>
    </row>
    <row r="18" spans="1:5" x14ac:dyDescent="0.25">
      <c r="A18" s="43"/>
      <c r="B18" s="57" t="s">
        <v>111</v>
      </c>
      <c r="C18" s="55">
        <f>SUM(C13:C17)</f>
        <v>1193578.07</v>
      </c>
      <c r="D18" s="53"/>
      <c r="E18" s="60"/>
    </row>
    <row r="19" spans="1:5" x14ac:dyDescent="0.25">
      <c r="B19" s="94"/>
      <c r="C19" s="95"/>
      <c r="D19" s="63"/>
    </row>
    <row r="20" spans="1:5" x14ac:dyDescent="0.25">
      <c r="A20" s="64" t="s">
        <v>112</v>
      </c>
      <c r="B20" s="30" t="s">
        <v>48</v>
      </c>
      <c r="C20" s="65">
        <f>'1кв'!E22+'2кв'!E22+'3кв'!E22+'4кв'!E22</f>
        <v>668417.83199999994</v>
      </c>
      <c r="D20" s="63"/>
    </row>
    <row r="21" spans="1:5" ht="30" x14ac:dyDescent="0.25">
      <c r="A21" s="64"/>
      <c r="B21" s="4" t="s">
        <v>77</v>
      </c>
      <c r="C21" s="65">
        <f>'1кв'!E23+'2кв'!E23+'3кв'!E23+'4кв'!E23</f>
        <v>27763.56</v>
      </c>
      <c r="D21" s="63"/>
    </row>
    <row r="22" spans="1:5" x14ac:dyDescent="0.25">
      <c r="A22" s="64"/>
      <c r="B22" s="4" t="s">
        <v>45</v>
      </c>
      <c r="C22" s="65">
        <f>'1кв'!E24+'2кв'!E24+'3кв'!E24+'4кв'!E24</f>
        <v>257569.992</v>
      </c>
      <c r="D22" s="63"/>
    </row>
    <row r="23" spans="1:5" x14ac:dyDescent="0.25">
      <c r="A23" s="64"/>
      <c r="B23" s="4" t="s">
        <v>87</v>
      </c>
      <c r="C23" s="65">
        <f>'3кв'!E25+'4кв'!E25</f>
        <v>574.73</v>
      </c>
      <c r="D23" s="63"/>
    </row>
    <row r="24" spans="1:5" x14ac:dyDescent="0.25">
      <c r="A24" s="64"/>
      <c r="B24" s="4" t="s">
        <v>61</v>
      </c>
      <c r="C24" s="65">
        <f>'1кв'!E25+'2кв'!E25+'3кв'!E26+'4кв'!E26</f>
        <v>12641.96</v>
      </c>
      <c r="D24" s="63"/>
    </row>
    <row r="25" spans="1:5" x14ac:dyDescent="0.25">
      <c r="A25" s="64"/>
      <c r="B25" s="73" t="s">
        <v>62</v>
      </c>
      <c r="C25" s="65">
        <f>'1кв'!E26+'2кв'!E26+'3кв'!E27+'4кв'!E27</f>
        <v>9523.15</v>
      </c>
      <c r="D25" s="63"/>
    </row>
    <row r="26" spans="1:5" x14ac:dyDescent="0.25">
      <c r="B26" s="4" t="s">
        <v>63</v>
      </c>
      <c r="C26" s="65">
        <f>'1кв'!E27+'2кв'!E27+'3кв'!E28+'4кв'!E28</f>
        <v>14032.359999999999</v>
      </c>
      <c r="D26" s="63"/>
      <c r="E26" s="60"/>
    </row>
    <row r="27" spans="1:5" x14ac:dyDescent="0.25">
      <c r="B27" s="4" t="s">
        <v>64</v>
      </c>
      <c r="C27" s="65">
        <f>'1кв'!E28+'2кв'!E28+'3кв'!E29+'4кв'!E29</f>
        <v>24778.679999999997</v>
      </c>
      <c r="D27" s="63"/>
    </row>
    <row r="28" spans="1:5" x14ac:dyDescent="0.25">
      <c r="A28" s="64"/>
      <c r="B28" s="4" t="s">
        <v>30</v>
      </c>
      <c r="C28" s="65">
        <f>'1кв'!E29+'2кв'!E29+'3кв'!E30+'4кв'!E30</f>
        <v>11522.55</v>
      </c>
      <c r="D28" s="63"/>
    </row>
    <row r="29" spans="1:5" x14ac:dyDescent="0.25">
      <c r="A29" s="64"/>
      <c r="B29" s="72" t="s">
        <v>134</v>
      </c>
      <c r="C29" s="65">
        <f>70*206.95+105*218.47</f>
        <v>37425.85</v>
      </c>
      <c r="D29" s="63"/>
    </row>
    <row r="30" spans="1:5" x14ac:dyDescent="0.25">
      <c r="A30" s="64"/>
      <c r="B30" s="66" t="s">
        <v>113</v>
      </c>
      <c r="C30" s="65">
        <f>SUM(C32:C36)</f>
        <v>182267.3</v>
      </c>
      <c r="D30" s="63"/>
    </row>
    <row r="31" spans="1:5" x14ac:dyDescent="0.25">
      <c r="A31" s="64"/>
      <c r="B31" s="67" t="s">
        <v>106</v>
      </c>
      <c r="C31" s="65"/>
      <c r="D31" s="63"/>
    </row>
    <row r="32" spans="1:5" x14ac:dyDescent="0.25">
      <c r="A32" s="64"/>
      <c r="B32" s="6" t="s">
        <v>129</v>
      </c>
      <c r="C32" s="65">
        <f>'1кв'!E31</f>
        <v>12399.37</v>
      </c>
      <c r="D32" s="63"/>
    </row>
    <row r="33" spans="1:6" x14ac:dyDescent="0.25">
      <c r="A33" s="64"/>
      <c r="B33" s="6" t="s">
        <v>130</v>
      </c>
      <c r="C33" s="74">
        <f>'3кв'!E34</f>
        <v>97911.53</v>
      </c>
      <c r="D33" s="63"/>
    </row>
    <row r="34" spans="1:6" x14ac:dyDescent="0.25">
      <c r="A34" s="64"/>
      <c r="B34" s="6" t="s">
        <v>131</v>
      </c>
      <c r="C34" s="12">
        <v>24125.4</v>
      </c>
      <c r="D34" s="63"/>
    </row>
    <row r="35" spans="1:6" x14ac:dyDescent="0.25">
      <c r="A35" s="64"/>
      <c r="B35" s="6" t="s">
        <v>132</v>
      </c>
      <c r="C35" s="12">
        <v>33891</v>
      </c>
      <c r="D35" s="63"/>
    </row>
    <row r="36" spans="1:6" ht="21.75" customHeight="1" x14ac:dyDescent="0.25">
      <c r="A36" s="64"/>
      <c r="B36" s="6" t="s">
        <v>133</v>
      </c>
      <c r="C36" s="12">
        <v>13940</v>
      </c>
      <c r="D36" s="63"/>
    </row>
    <row r="37" spans="1:6" x14ac:dyDescent="0.25">
      <c r="B37" s="68" t="s">
        <v>114</v>
      </c>
      <c r="C37" s="55">
        <f>SUM(C20:C30)</f>
        <v>1246517.9640000002</v>
      </c>
      <c r="D37" s="63"/>
      <c r="E37" s="60"/>
      <c r="F37" s="60"/>
    </row>
    <row r="38" spans="1:6" x14ac:dyDescent="0.25">
      <c r="B38" s="69" t="s">
        <v>115</v>
      </c>
      <c r="C38" s="52">
        <f>(C6+C18)-C37</f>
        <v>74319.355999999912</v>
      </c>
      <c r="D38" s="63"/>
      <c r="E38" s="60"/>
    </row>
    <row r="39" spans="1:6" x14ac:dyDescent="0.25">
      <c r="B39" s="54"/>
      <c r="C39" s="70"/>
      <c r="D39" s="63"/>
    </row>
    <row r="40" spans="1:6" x14ac:dyDescent="0.25">
      <c r="B40" s="54" t="s">
        <v>136</v>
      </c>
      <c r="C40" s="54"/>
      <c r="D40" s="63"/>
    </row>
    <row r="41" spans="1:6" x14ac:dyDescent="0.25">
      <c r="B41" s="54" t="s">
        <v>137</v>
      </c>
      <c r="C41" s="54">
        <v>49531.53</v>
      </c>
      <c r="D41" s="63"/>
    </row>
    <row r="42" spans="1:6" x14ac:dyDescent="0.25">
      <c r="B42" s="96" t="s">
        <v>138</v>
      </c>
      <c r="C42" s="96">
        <v>63290.71</v>
      </c>
      <c r="D42" s="63"/>
    </row>
    <row r="43" spans="1:6" x14ac:dyDescent="0.25">
      <c r="B43" s="54" t="s">
        <v>139</v>
      </c>
      <c r="C43" s="54">
        <f>C42-C41</f>
        <v>13759.18</v>
      </c>
      <c r="D43" s="63"/>
    </row>
    <row r="44" spans="1:6" x14ac:dyDescent="0.25">
      <c r="B44" s="54"/>
      <c r="C44" s="70"/>
      <c r="D44" s="63"/>
    </row>
    <row r="45" spans="1:6" x14ac:dyDescent="0.25">
      <c r="A45" s="54" t="s">
        <v>116</v>
      </c>
      <c r="C45" s="70"/>
      <c r="D45" s="63"/>
    </row>
    <row r="46" spans="1:6" x14ac:dyDescent="0.25">
      <c r="B46" s="54"/>
      <c r="C46" s="70"/>
      <c r="D46" s="63"/>
    </row>
    <row r="47" spans="1:6" x14ac:dyDescent="0.25">
      <c r="A47" s="49" t="s">
        <v>117</v>
      </c>
      <c r="B47" s="54" t="s">
        <v>118</v>
      </c>
      <c r="C47" s="70"/>
      <c r="D47" s="63"/>
    </row>
    <row r="48" spans="1:6" x14ac:dyDescent="0.25">
      <c r="B48" s="54" t="s">
        <v>119</v>
      </c>
      <c r="C48" s="70"/>
      <c r="D48" s="63"/>
    </row>
    <row r="49" spans="2:4" x14ac:dyDescent="0.25">
      <c r="B49" s="54" t="s">
        <v>120</v>
      </c>
      <c r="C49" s="70"/>
      <c r="D49" s="63"/>
    </row>
    <row r="50" spans="2:4" x14ac:dyDescent="0.25">
      <c r="B50" s="54"/>
      <c r="C50" s="70"/>
      <c r="D50" s="63"/>
    </row>
    <row r="51" spans="2:4" x14ac:dyDescent="0.25">
      <c r="B51" s="54" t="s">
        <v>121</v>
      </c>
      <c r="C51" s="70"/>
      <c r="D51" s="63"/>
    </row>
    <row r="52" spans="2:4" x14ac:dyDescent="0.25">
      <c r="B52" s="54"/>
      <c r="C52" s="70"/>
      <c r="D52" s="63"/>
    </row>
    <row r="53" spans="2:4" x14ac:dyDescent="0.25">
      <c r="B53" s="54"/>
      <c r="C53" s="70"/>
      <c r="D53" s="63"/>
    </row>
  </sheetData>
  <mergeCells count="6">
    <mergeCell ref="B19:C19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2022-03-11T06:15:53Z</dcterms:modified>
</cp:coreProperties>
</file>