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20" r:id="rId4"/>
    <sheet name="отчет" sheetId="21" r:id="rId5"/>
  </sheets>
  <definedNames>
    <definedName name="_xlnm.Print_Area" localSheetId="0">'1кв'!$A$1:$E$55</definedName>
    <definedName name="_xlnm.Print_Area" localSheetId="1">'2кв'!$A$1:$E$56</definedName>
    <definedName name="_xlnm.Print_Area" localSheetId="2">'3кв'!$A$1:$E$53</definedName>
    <definedName name="_xlnm.Print_Area" localSheetId="3">'4кв'!$A$1:$E$55</definedName>
    <definedName name="_xlnm.Print_Area" localSheetId="4">отчет!$A$1:$C$50</definedName>
  </definedNames>
  <calcPr calcId="145621"/>
</workbook>
</file>

<file path=xl/calcChain.xml><?xml version="1.0" encoding="utf-8"?>
<calcChain xmlns="http://schemas.openxmlformats.org/spreadsheetml/2006/main">
  <c r="C42" i="21" l="1"/>
  <c r="E32" i="20" l="1"/>
  <c r="E26" i="20"/>
  <c r="C25" i="21"/>
  <c r="C30" i="21"/>
  <c r="C33" i="21"/>
  <c r="C31" i="21" s="1"/>
  <c r="C23" i="21"/>
  <c r="C24" i="21"/>
  <c r="C26" i="21"/>
  <c r="C27" i="21"/>
  <c r="C28" i="21"/>
  <c r="C29" i="21"/>
  <c r="C22" i="21"/>
  <c r="C14" i="21"/>
  <c r="C15" i="21"/>
  <c r="C16" i="21"/>
  <c r="C17" i="21"/>
  <c r="C18" i="21"/>
  <c r="C19" i="21"/>
  <c r="B49" i="20"/>
  <c r="C12" i="21"/>
  <c r="C6" i="21"/>
  <c r="B52" i="20"/>
  <c r="B47" i="20"/>
  <c r="E30" i="20"/>
  <c r="E31" i="20"/>
  <c r="E29" i="20"/>
  <c r="B53" i="20"/>
  <c r="B50" i="20"/>
  <c r="E22" i="20"/>
  <c r="F19" i="20"/>
  <c r="E23" i="20" s="1"/>
  <c r="C20" i="21" l="1"/>
  <c r="C36" i="21"/>
  <c r="E21" i="20"/>
  <c r="B54" i="20" s="1"/>
  <c r="B55" i="20" s="1"/>
  <c r="E30" i="18"/>
  <c r="B48" i="18"/>
  <c r="H54" i="18"/>
  <c r="C37" i="21" l="1"/>
  <c r="B47" i="18"/>
  <c r="F49" i="18" l="1"/>
  <c r="B45" i="18"/>
  <c r="E22" i="18" l="1"/>
  <c r="B51" i="18"/>
  <c r="B50" i="18"/>
  <c r="F19" i="18"/>
  <c r="E21" i="18" s="1"/>
  <c r="E23" i="18" l="1"/>
  <c r="B52" i="18"/>
  <c r="B53" i="18" s="1"/>
  <c r="B50" i="17"/>
  <c r="B48" i="17"/>
  <c r="E33" i="17"/>
  <c r="E28" i="17"/>
  <c r="E22" i="17"/>
  <c r="B54" i="17"/>
  <c r="B53" i="17"/>
  <c r="B51" i="17"/>
  <c r="E32" i="17"/>
  <c r="E31" i="17"/>
  <c r="E30" i="17"/>
  <c r="F19" i="17"/>
  <c r="E23" i="17" s="1"/>
  <c r="E21" i="17" l="1"/>
  <c r="B55" i="17" s="1"/>
  <c r="B56" i="17" s="1"/>
  <c r="B50" i="16"/>
  <c r="E29" i="16" l="1"/>
  <c r="E30" i="16"/>
  <c r="E31" i="16"/>
  <c r="E28" i="16" l="1"/>
  <c r="E32" i="16" s="1"/>
  <c r="B53" i="16"/>
  <c r="B52" i="16"/>
  <c r="E22" i="16"/>
  <c r="F19" i="16"/>
  <c r="E23" i="16" s="1"/>
  <c r="E21" i="16" l="1"/>
  <c r="B54" i="16" s="1"/>
  <c r="B55" i="16" s="1"/>
</calcChain>
</file>

<file path=xl/sharedStrings.xml><?xml version="1.0" encoding="utf-8"?>
<sst xmlns="http://schemas.openxmlformats.org/spreadsheetml/2006/main" count="385" uniqueCount="146">
  <si>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</si>
  <si>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</si>
  <si>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</si>
  <si>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</si>
  <si>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</si>
  <si>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</si>
  <si>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</si>
  <si>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</si>
  <si>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</si>
  <si>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</si>
  <si>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</si>
  <si>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</si>
  <si>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</si>
  <si>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</si>
  <si>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</si>
  <si>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</si>
  <si>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</si>
  <si>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</si>
  <si>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</si>
  <si>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</si>
  <si>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</si>
  <si>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</si>
  <si>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</si>
  <si>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</si>
  <si>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</si>
  <si>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</si>
  <si>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</si>
  <si>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</si>
  <si>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</si>
  <si>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</si>
  <si>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</si>
  <si>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</si>
  <si>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март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</si>
  <si>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</si>
  <si>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</si>
  <si>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 xml:space="preserve">ч/час 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</si>
  <si>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</si>
  <si>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</si>
  <si>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</si>
  <si>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</si>
  <si>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</si>
  <si>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 дома = 3874,5 + 818,7 (не жилые)=4693,2м2</t>
  </si>
  <si>
    <t xml:space="preserve">Расходы по управлению МКД </t>
  </si>
  <si>
    <t xml:space="preserve">Расходы по содержанию и тек. ремонту </t>
  </si>
  <si>
    <t>февраль</t>
  </si>
  <si>
    <t>Остаток на начало квартала</t>
  </si>
  <si>
    <t>определена приложением № 9 к договору №9 от 01.04.2015 г.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</si>
  <si>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</si>
  <si>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</si>
  <si>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</si>
  <si>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</si>
  <si>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</si>
  <si>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</si>
  <si>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</t>
    </r>
  </si>
  <si>
    <t xml:space="preserve">Заказчик - Собственники МКД, в лице председателя совета МКД </t>
  </si>
  <si>
    <t>Тандер</t>
  </si>
  <si>
    <t>по договору администр.</t>
  </si>
  <si>
    <t>за 1 квартал 2021 года</t>
  </si>
  <si>
    <t>"31" 03  2021 г.</t>
  </si>
  <si>
    <t>электроэнергия на СОИ</t>
  </si>
  <si>
    <t>водоотведение на СОИ</t>
  </si>
  <si>
    <t>холодная вода на СОИ</t>
  </si>
  <si>
    <t>Закрытие двери выхода на кровлю</t>
  </si>
  <si>
    <t>Ремонт системы КНС кв.43</t>
  </si>
  <si>
    <t>прочистка КНС стояка магазин "7 дней"</t>
  </si>
  <si>
    <t>опиловка деревьев</t>
  </si>
  <si>
    <t>Предъявлено населению 225170,4</t>
  </si>
  <si>
    <t>за 4 квартал2020</t>
  </si>
  <si>
    <t xml:space="preserve">           2. Всего за период с "01" 01 2021 г. по "31" 03 2021 г. выполнено работ (оказано услуг) на общую сумму  двести шестьдесят девять тысяч сто три рубля 84 копейки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</si>
  <si>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</si>
  <si>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</si>
  <si>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демонтаж скамейки</t>
  </si>
  <si>
    <t>частичный ремонт кровли кв.81</t>
  </si>
  <si>
    <t>опиловка дерева</t>
  </si>
  <si>
    <t>ремонт скамеек</t>
  </si>
  <si>
    <t>апрель</t>
  </si>
  <si>
    <t>май</t>
  </si>
  <si>
    <t>Изготовление песочницы 1/3 часть (смета)</t>
  </si>
  <si>
    <t>ч/час</t>
  </si>
  <si>
    <t xml:space="preserve">           2. Всего за период с "01" 04 2021 г. по "30" 06 2021 г. выполнено работ (оказано услуг) на общую сумму двести пятьдесят восемь тысяч триста тридцать один рубль 84 копейки</t>
  </si>
  <si>
    <t>за 2 квартал 2021 года</t>
  </si>
  <si>
    <t>"30" 06 2021 г.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</si>
  <si>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</si>
  <si>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</si>
  <si>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</si>
  <si>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</si>
  <si>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Замена отдельных мест магистрали отопления и запорной арматуры (смета)</t>
  </si>
  <si>
    <t>август</t>
  </si>
  <si>
    <t>сентябрь</t>
  </si>
  <si>
    <t xml:space="preserve">           2. Всего за период с "01" 07 2021 г. по "30" 09 2021 г. выполнено работ (оказано услуг) на общую сумму четыреста девятнадцать тысяч триста пятьдесят три рубля 88 копеек</t>
  </si>
  <si>
    <t>Предъявлено населению 290149,58</t>
  </si>
  <si>
    <t>ВИОЛА</t>
  </si>
  <si>
    <t>2020год</t>
  </si>
  <si>
    <t>1кв</t>
  </si>
  <si>
    <t>2кв</t>
  </si>
  <si>
    <t>3кв</t>
  </si>
  <si>
    <t>итого по виоле</t>
  </si>
  <si>
    <t>Ремонт кровли 300м2(смета)</t>
  </si>
  <si>
    <t>за 4 квартал 2021 года</t>
  </si>
  <si>
    <t>"31" 12 2021 г.</t>
  </si>
  <si>
    <t>4 квартал</t>
  </si>
  <si>
    <t>монтаж код.замка 1,3 подъезд</t>
  </si>
  <si>
    <t>Замена крана на спускнике циркуляции стояка отопления. Кв.31</t>
  </si>
  <si>
    <t>Замена стояка КНС  кв.55</t>
  </si>
  <si>
    <t>декабрь</t>
  </si>
  <si>
    <t>Предъявлено населению 293684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</si>
  <si>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</si>
  <si>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</si>
  <si>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</si>
  <si>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</si>
  <si>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</si>
  <si>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</si>
  <si>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</si>
  <si>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</si>
  <si>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</si>
  <si>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</si>
  <si>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</si>
  <si>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</si>
  <si>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</si>
  <si>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</si>
  <si>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</si>
  <si>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</si>
  <si>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</si>
  <si>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</si>
  <si>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</si>
  <si>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</si>
  <si>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</si>
  <si>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35</t>
  </si>
  <si>
    <t>Начислено всего 1029670,35</t>
  </si>
  <si>
    <t>* холодная вода на СОИ-23300,97</t>
  </si>
  <si>
    <t>* электроэнергия на СОИ- 25373,37</t>
  </si>
  <si>
    <t>* водоотведение на СОИ-6531,96</t>
  </si>
  <si>
    <t>Оплачено по нежилым помещениям :</t>
  </si>
  <si>
    <t>* Администрация по договору 14-д</t>
  </si>
  <si>
    <t>* ЗАО "Тандер"</t>
  </si>
  <si>
    <t>* ООО "Виола" 2020-2021г.г.</t>
  </si>
  <si>
    <t>Непредвиденные расходы 55 ч/ч</t>
  </si>
  <si>
    <t>* Изготовление песочницы 1/3 часть (смета)</t>
  </si>
  <si>
    <t>* Замена отдельных мест магистрали отопления и запорной арматуры (смета)</t>
  </si>
  <si>
    <t>* Ремонт кровли 300м2(смета)</t>
  </si>
  <si>
    <t>Дератизация, дезинсекция</t>
  </si>
  <si>
    <t xml:space="preserve">           2. Всего за период с "01" 10 2021 г. по "31" 12 2021 г. выполнено работ (оказано услуг) на общую сумму двести восемьдесят шесть тысяч сто девяносто восемь рублей 82 копейки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</si>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</sst>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5" fillId="0" borderId="0"/>
  </cellStyleXfs>
  <cellXfs count="9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center" vertical="center" wrapText="1"/>
    </xf>
    <xf numFmtId="43" fontId="2" fillId="0" borderId="0" xfId="1" applyFont="1"/>
    <xf numFmtId="0" fontId="7" fillId="0" borderId="3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39" fontId="2" fillId="0" borderId="1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5" fillId="0" borderId="0" xfId="0" applyNumberFormat="1" applyFont="1"/>
    <xf numFmtId="164" fontId="5" fillId="0" borderId="0" xfId="1" applyNumberFormat="1" applyFont="1"/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6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Fill="1" applyBorder="1"/>
    <xf numFmtId="0" fontId="7" fillId="0" borderId="3" xfId="0" applyFont="1" applyBorder="1" applyAlignment="1"/>
    <xf numFmtId="43" fontId="8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3" fillId="0" borderId="0" xfId="0" applyFont="1" applyAlignment="1"/>
    <xf numFmtId="0" fontId="8" fillId="0" borderId="0" xfId="0" applyFont="1"/>
    <xf numFmtId="0" fontId="8" fillId="0" borderId="0" xfId="0" applyFont="1" applyAlignment="1"/>
    <xf numFmtId="49" fontId="8" fillId="0" borderId="1" xfId="0" applyNumberFormat="1" applyFont="1" applyBorder="1"/>
    <xf numFmtId="43" fontId="12" fillId="0" borderId="1" xfId="1" applyFont="1" applyBorder="1" applyAlignment="1">
      <alignment horizontal="center"/>
    </xf>
    <xf numFmtId="4" fontId="13" fillId="0" borderId="0" xfId="0" applyNumberFormat="1" applyFont="1"/>
    <xf numFmtId="0" fontId="8" fillId="0" borderId="0" xfId="0" applyFont="1" applyAlignment="1">
      <alignment horizontal="left"/>
    </xf>
    <xf numFmtId="49" fontId="8" fillId="0" borderId="1" xfId="0" applyNumberFormat="1" applyFont="1" applyBorder="1" applyAlignment="1"/>
    <xf numFmtId="43" fontId="8" fillId="2" borderId="1" xfId="1" applyFont="1" applyFill="1" applyBorder="1" applyAlignment="1">
      <alignment horizontal="center"/>
    </xf>
    <xf numFmtId="164" fontId="8" fillId="0" borderId="0" xfId="1" applyNumberFormat="1" applyFont="1" applyBorder="1"/>
    <xf numFmtId="43" fontId="8" fillId="0" borderId="0" xfId="0" applyNumberFormat="1" applyFont="1"/>
    <xf numFmtId="0" fontId="2" fillId="0" borderId="1" xfId="0" applyFont="1" applyBorder="1" applyAlignment="1">
      <alignment wrapText="1"/>
    </xf>
    <xf numFmtId="4" fontId="8" fillId="0" borderId="0" xfId="0" applyNumberFormat="1" applyFont="1"/>
    <xf numFmtId="0" fontId="8" fillId="0" borderId="0" xfId="0" applyFont="1" applyBorder="1"/>
    <xf numFmtId="49" fontId="8" fillId="2" borderId="1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3" fontId="8" fillId="0" borderId="0" xfId="1" applyFont="1" applyAlignment="1">
      <alignment horizontal="left"/>
    </xf>
    <xf numFmtId="43" fontId="8" fillId="0" borderId="0" xfId="1" applyFont="1"/>
    <xf numFmtId="164" fontId="12" fillId="0" borderId="1" xfId="1" applyNumberFormat="1" applyFont="1" applyBorder="1" applyAlignment="1">
      <alignment horizontal="center"/>
    </xf>
    <xf numFmtId="43" fontId="8" fillId="2" borderId="0" xfId="1" applyFont="1" applyFill="1" applyBorder="1" applyAlignment="1">
      <alignment horizontal="center"/>
    </xf>
    <xf numFmtId="4" fontId="13" fillId="0" borderId="0" xfId="0" applyNumberFormat="1" applyFont="1" applyBorder="1"/>
    <xf numFmtId="43" fontId="8" fillId="2" borderId="1" xfId="1" applyFont="1" applyFill="1" applyBorder="1" applyAlignment="1">
      <alignment horizontal="right"/>
    </xf>
    <xf numFmtId="43" fontId="8" fillId="2" borderId="1" xfId="1" applyFont="1" applyFill="1" applyBorder="1" applyAlignment="1"/>
    <xf numFmtId="43" fontId="8" fillId="0" borderId="1" xfId="1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25" zoomScaleNormal="100" zoomScaleSheetLayoutView="100" workbookViewId="0">
      <selection activeCell="C54" sqref="C5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35.2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78" t="s">
        <v>57</v>
      </c>
      <c r="B3" s="78"/>
      <c r="C3" s="78"/>
      <c r="D3" s="78"/>
      <c r="E3" s="78"/>
    </row>
    <row r="4" spans="1:5" x14ac:dyDescent="0.25">
      <c r="A4" s="23" t="s">
        <v>13</v>
      </c>
      <c r="B4" s="24"/>
      <c r="C4" s="24"/>
      <c r="D4" s="82" t="s">
        <v>58</v>
      </c>
      <c r="E4" s="82"/>
    </row>
    <row r="5" spans="1:5" ht="18.75" customHeight="1" x14ac:dyDescent="0.25">
      <c r="A5" s="80" t="s">
        <v>0</v>
      </c>
      <c r="B5" s="80"/>
      <c r="C5" s="80"/>
      <c r="D5" s="80"/>
      <c r="E5" s="80"/>
    </row>
    <row r="6" spans="1:5" x14ac:dyDescent="0.25">
      <c r="A6" s="81" t="s">
        <v>25</v>
      </c>
      <c r="B6" s="81"/>
      <c r="C6" s="81"/>
      <c r="D6" s="81"/>
      <c r="E6" s="81"/>
    </row>
    <row r="7" spans="1:5" x14ac:dyDescent="0.25">
      <c r="A7" s="76" t="s">
        <v>1</v>
      </c>
      <c r="B7" s="76"/>
      <c r="C7" s="76"/>
      <c r="D7" s="76"/>
      <c r="E7" s="76"/>
    </row>
    <row r="8" spans="1:5" ht="13.5" customHeight="1" x14ac:dyDescent="0.25">
      <c r="A8" s="80" t="s">
        <v>52</v>
      </c>
      <c r="B8" s="80"/>
      <c r="C8" s="80"/>
      <c r="D8" s="80"/>
      <c r="E8" s="80"/>
    </row>
    <row r="9" spans="1:5" ht="23.25" customHeight="1" x14ac:dyDescent="0.25">
      <c r="A9" s="84" t="s">
        <v>14</v>
      </c>
      <c r="B9" s="84"/>
      <c r="C9" s="84"/>
      <c r="D9" s="84"/>
      <c r="E9" s="84"/>
    </row>
    <row r="10" spans="1:5" ht="30" customHeight="1" x14ac:dyDescent="0.25">
      <c r="A10" s="80" t="s">
        <v>53</v>
      </c>
      <c r="B10" s="80"/>
      <c r="C10" s="80"/>
      <c r="D10" s="80"/>
      <c r="E10" s="80"/>
    </row>
    <row r="11" spans="1:5" x14ac:dyDescent="0.25">
      <c r="A11" s="76" t="s">
        <v>15</v>
      </c>
      <c r="B11" s="76"/>
      <c r="C11" s="76"/>
      <c r="D11" s="76"/>
      <c r="E11" s="76"/>
    </row>
    <row r="12" spans="1:5" x14ac:dyDescent="0.25">
      <c r="A12" s="80" t="s">
        <v>22</v>
      </c>
      <c r="B12" s="80"/>
      <c r="C12" s="80"/>
      <c r="D12" s="80"/>
      <c r="E12" s="80"/>
    </row>
    <row r="13" spans="1:5" x14ac:dyDescent="0.25">
      <c r="A13" s="76" t="s">
        <v>2</v>
      </c>
      <c r="B13" s="76"/>
      <c r="C13" s="76"/>
      <c r="D13" s="76"/>
      <c r="E13" s="76"/>
    </row>
    <row r="14" spans="1:5" x14ac:dyDescent="0.25">
      <c r="A14" s="80" t="s">
        <v>23</v>
      </c>
      <c r="B14" s="80"/>
      <c r="C14" s="80"/>
      <c r="D14" s="80"/>
      <c r="E14" s="80"/>
    </row>
    <row r="15" spans="1:5" ht="10.5" customHeight="1" x14ac:dyDescent="0.25">
      <c r="A15" s="76" t="s">
        <v>16</v>
      </c>
      <c r="B15" s="76"/>
      <c r="C15" s="76"/>
      <c r="D15" s="76"/>
      <c r="E15" s="76"/>
    </row>
    <row r="16" spans="1:5" ht="31.5" customHeight="1" x14ac:dyDescent="0.25">
      <c r="A16" s="80" t="s">
        <v>17</v>
      </c>
      <c r="B16" s="80"/>
      <c r="C16" s="80"/>
      <c r="D16" s="80"/>
      <c r="E16" s="80"/>
    </row>
    <row r="17" spans="1:7" ht="58.5" customHeight="1" x14ac:dyDescent="0.25">
      <c r="A17" s="80" t="s">
        <v>26</v>
      </c>
      <c r="B17" s="80"/>
      <c r="C17" s="80"/>
      <c r="D17" s="80"/>
      <c r="E17" s="80"/>
    </row>
    <row r="18" spans="1:7" ht="38.25" customHeight="1" x14ac:dyDescent="0.25">
      <c r="A18" s="83" t="s">
        <v>27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1">
        <f>818.7+3874.5</f>
        <v>4693.2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20" t="s">
        <v>48</v>
      </c>
      <c r="B21" s="18" t="s">
        <v>46</v>
      </c>
      <c r="C21" s="2" t="s">
        <v>4</v>
      </c>
      <c r="D21" s="2">
        <v>12.08</v>
      </c>
      <c r="E21" s="4">
        <f>D21*F19*G19</f>
        <v>170081.568</v>
      </c>
      <c r="G21" s="10"/>
    </row>
    <row r="22" spans="1:7" ht="75" x14ac:dyDescent="0.25">
      <c r="A22" s="3" t="s">
        <v>51</v>
      </c>
      <c r="B22" s="18" t="s">
        <v>29</v>
      </c>
      <c r="C22" s="2" t="s">
        <v>4</v>
      </c>
      <c r="D22" s="2"/>
      <c r="E22" s="4">
        <f>2111.34*3</f>
        <v>6334.02</v>
      </c>
      <c r="G22" s="10"/>
    </row>
    <row r="23" spans="1:7" x14ac:dyDescent="0.25">
      <c r="A23" s="3" t="s">
        <v>42</v>
      </c>
      <c r="B23" s="18" t="s">
        <v>24</v>
      </c>
      <c r="C23" s="2" t="s">
        <v>4</v>
      </c>
      <c r="D23" s="2">
        <v>4.78</v>
      </c>
      <c r="E23" s="4">
        <f>D23*F19*G19</f>
        <v>67300.487999999998</v>
      </c>
      <c r="G23" s="10"/>
    </row>
    <row r="24" spans="1:7" ht="15.75" x14ac:dyDescent="0.25">
      <c r="A24" s="33" t="s">
        <v>61</v>
      </c>
      <c r="B24" s="22" t="s">
        <v>29</v>
      </c>
      <c r="C24" s="2"/>
      <c r="D24" s="2"/>
      <c r="E24" s="21">
        <v>11851.52</v>
      </c>
      <c r="G24" s="10"/>
    </row>
    <row r="25" spans="1:7" x14ac:dyDescent="0.25">
      <c r="A25" s="3" t="s">
        <v>59</v>
      </c>
      <c r="B25" s="22" t="s">
        <v>29</v>
      </c>
      <c r="C25" s="2"/>
      <c r="D25" s="2"/>
      <c r="E25" s="4">
        <v>7453.8</v>
      </c>
      <c r="G25" s="10"/>
    </row>
    <row r="26" spans="1:7" x14ac:dyDescent="0.25">
      <c r="A26" s="3" t="s">
        <v>60</v>
      </c>
      <c r="B26" s="22" t="s">
        <v>29</v>
      </c>
      <c r="C26" s="2"/>
      <c r="D26" s="2"/>
      <c r="E26" s="4">
        <v>1941.18</v>
      </c>
      <c r="G26" s="10"/>
    </row>
    <row r="27" spans="1:7" x14ac:dyDescent="0.25">
      <c r="A27" s="3" t="s">
        <v>28</v>
      </c>
      <c r="B27" s="22" t="s">
        <v>29</v>
      </c>
      <c r="C27" s="2" t="s">
        <v>30</v>
      </c>
      <c r="D27" s="2"/>
      <c r="E27" s="4">
        <v>623.11</v>
      </c>
      <c r="G27" s="10"/>
    </row>
    <row r="28" spans="1:7" ht="30" x14ac:dyDescent="0.25">
      <c r="A28" s="29" t="s">
        <v>62</v>
      </c>
      <c r="B28" s="32" t="s">
        <v>44</v>
      </c>
      <c r="C28" s="2" t="s">
        <v>35</v>
      </c>
      <c r="D28" s="16">
        <v>1</v>
      </c>
      <c r="E28" s="4">
        <f>D28*206.95</f>
        <v>206.95</v>
      </c>
      <c r="G28" s="10"/>
    </row>
    <row r="29" spans="1:7" x14ac:dyDescent="0.25">
      <c r="A29" s="34" t="s">
        <v>63</v>
      </c>
      <c r="B29" s="32" t="s">
        <v>44</v>
      </c>
      <c r="C29" s="2" t="s">
        <v>35</v>
      </c>
      <c r="D29" s="16">
        <v>4</v>
      </c>
      <c r="E29" s="4">
        <f t="shared" ref="E29:E31" si="0">D29*206.95</f>
        <v>827.8</v>
      </c>
      <c r="G29" s="10"/>
    </row>
    <row r="30" spans="1:7" ht="30" x14ac:dyDescent="0.25">
      <c r="A30" s="29" t="s">
        <v>64</v>
      </c>
      <c r="B30" s="32" t="s">
        <v>32</v>
      </c>
      <c r="C30" s="2" t="s">
        <v>35</v>
      </c>
      <c r="D30" s="16">
        <v>4</v>
      </c>
      <c r="E30" s="4">
        <f t="shared" si="0"/>
        <v>827.8</v>
      </c>
      <c r="G30" s="10"/>
    </row>
    <row r="31" spans="1:7" x14ac:dyDescent="0.25">
      <c r="A31" s="29" t="s">
        <v>65</v>
      </c>
      <c r="B31" s="32" t="s">
        <v>32</v>
      </c>
      <c r="C31" s="2" t="s">
        <v>35</v>
      </c>
      <c r="D31" s="16">
        <v>8</v>
      </c>
      <c r="E31" s="4">
        <f t="shared" si="0"/>
        <v>1655.6</v>
      </c>
      <c r="G31" s="10"/>
    </row>
    <row r="32" spans="1:7" s="9" customFormat="1" ht="14.25" x14ac:dyDescent="0.2">
      <c r="A32" s="5" t="s">
        <v>31</v>
      </c>
      <c r="B32" s="6"/>
      <c r="C32" s="7"/>
      <c r="D32" s="6"/>
      <c r="E32" s="8">
        <f>SUM(E21:E31)</f>
        <v>269103.83599999995</v>
      </c>
    </row>
    <row r="33" spans="1:9" s="9" customFormat="1" ht="14.25" x14ac:dyDescent="0.2">
      <c r="A33" s="11"/>
      <c r="B33" s="12"/>
      <c r="C33" s="13"/>
      <c r="D33" s="12"/>
      <c r="E33" s="14"/>
    </row>
    <row r="34" spans="1:9" ht="33.75" customHeight="1" x14ac:dyDescent="0.25">
      <c r="A34" s="87" t="s">
        <v>68</v>
      </c>
      <c r="B34" s="87"/>
      <c r="C34" s="87"/>
      <c r="D34" s="87"/>
      <c r="E34" s="87"/>
    </row>
    <row r="35" spans="1:9" ht="33" customHeight="1" x14ac:dyDescent="0.25">
      <c r="A35" s="80" t="s">
        <v>21</v>
      </c>
      <c r="B35" s="80"/>
      <c r="C35" s="80"/>
      <c r="D35" s="80"/>
      <c r="E35" s="80"/>
    </row>
    <row r="36" spans="1:9" ht="13.9" customHeight="1" x14ac:dyDescent="0.25">
      <c r="A36" s="80" t="s">
        <v>20</v>
      </c>
      <c r="B36" s="80"/>
      <c r="C36" s="80"/>
      <c r="D36" s="80"/>
      <c r="E36" s="80"/>
    </row>
    <row r="37" spans="1:9" ht="28.5" customHeight="1" x14ac:dyDescent="0.25">
      <c r="A37" s="80" t="s">
        <v>34</v>
      </c>
      <c r="B37" s="80"/>
      <c r="C37" s="80"/>
      <c r="D37" s="80"/>
      <c r="E37" s="80"/>
    </row>
    <row r="38" spans="1:9" x14ac:dyDescent="0.25">
      <c r="A38" s="88" t="s">
        <v>5</v>
      </c>
      <c r="B38" s="88"/>
      <c r="C38" s="88"/>
      <c r="D38" s="88"/>
      <c r="E38" s="88"/>
    </row>
    <row r="39" spans="1:9" x14ac:dyDescent="0.25">
      <c r="A39" s="80" t="s">
        <v>18</v>
      </c>
      <c r="B39" s="80"/>
      <c r="C39" s="80"/>
      <c r="D39" s="80"/>
      <c r="E39" s="80"/>
      <c r="I39" s="1" t="s">
        <v>40</v>
      </c>
    </row>
    <row r="40" spans="1:9" ht="13.9" customHeight="1" x14ac:dyDescent="0.25">
      <c r="A40" s="85" t="s">
        <v>33</v>
      </c>
      <c r="B40" s="85"/>
      <c r="C40" s="85"/>
      <c r="D40" s="85"/>
      <c r="E40" s="85"/>
    </row>
    <row r="41" spans="1:9" x14ac:dyDescent="0.25">
      <c r="B41" s="86" t="s">
        <v>19</v>
      </c>
      <c r="C41" s="86"/>
      <c r="D41" s="86"/>
      <c r="E41" s="25" t="s">
        <v>6</v>
      </c>
    </row>
    <row r="42" spans="1:9" x14ac:dyDescent="0.25">
      <c r="A42" s="19"/>
      <c r="B42" s="19"/>
      <c r="C42" s="19"/>
      <c r="D42" s="19"/>
      <c r="E42" s="19"/>
    </row>
    <row r="43" spans="1:9" ht="13.9" customHeight="1" x14ac:dyDescent="0.25">
      <c r="A43" s="85" t="s">
        <v>54</v>
      </c>
      <c r="B43" s="85"/>
      <c r="C43" s="85"/>
      <c r="D43" s="85"/>
      <c r="E43" s="85"/>
    </row>
    <row r="44" spans="1:9" x14ac:dyDescent="0.25">
      <c r="B44" s="86" t="s">
        <v>19</v>
      </c>
      <c r="C44" s="86"/>
      <c r="D44" s="86"/>
      <c r="E44" s="25" t="s">
        <v>6</v>
      </c>
    </row>
    <row r="45" spans="1:9" x14ac:dyDescent="0.25">
      <c r="A45" s="1" t="s">
        <v>41</v>
      </c>
    </row>
    <row r="46" spans="1:9" x14ac:dyDescent="0.25">
      <c r="A46" s="9" t="s">
        <v>36</v>
      </c>
    </row>
    <row r="47" spans="1:9" x14ac:dyDescent="0.25">
      <c r="A47" s="9" t="s">
        <v>45</v>
      </c>
      <c r="B47" s="28">
        <v>-93959.45</v>
      </c>
    </row>
    <row r="48" spans="1:9" ht="15.6" customHeight="1" x14ac:dyDescent="0.25">
      <c r="A48" s="26" t="s">
        <v>66</v>
      </c>
      <c r="B48" s="15"/>
    </row>
    <row r="49" spans="1:9" x14ac:dyDescent="0.25">
      <c r="A49" s="1" t="s">
        <v>37</v>
      </c>
      <c r="B49" s="15">
        <v>217106.11</v>
      </c>
    </row>
    <row r="50" spans="1:9" x14ac:dyDescent="0.25">
      <c r="A50" s="1" t="s">
        <v>39</v>
      </c>
      <c r="B50" s="15">
        <f>F50+F51</f>
        <v>28189.09</v>
      </c>
      <c r="F50" s="1">
        <v>26562.45</v>
      </c>
      <c r="G50" s="1" t="s">
        <v>55</v>
      </c>
    </row>
    <row r="51" spans="1:9" x14ac:dyDescent="0.25">
      <c r="A51" s="1" t="s">
        <v>49</v>
      </c>
      <c r="B51" s="15">
        <v>1050</v>
      </c>
      <c r="F51" s="1">
        <v>1626.64</v>
      </c>
      <c r="G51" s="1" t="s">
        <v>56</v>
      </c>
      <c r="I51" s="1" t="s">
        <v>67</v>
      </c>
    </row>
    <row r="52" spans="1:9" x14ac:dyDescent="0.25">
      <c r="A52" s="1" t="s">
        <v>47</v>
      </c>
      <c r="B52" s="15">
        <f>3*300</f>
        <v>900</v>
      </c>
    </row>
    <row r="53" spans="1:9" x14ac:dyDescent="0.25">
      <c r="A53" s="1" t="s">
        <v>50</v>
      </c>
      <c r="B53" s="15">
        <f>3*300</f>
        <v>900</v>
      </c>
    </row>
    <row r="54" spans="1:9" ht="30" x14ac:dyDescent="0.25">
      <c r="A54" s="26" t="s">
        <v>43</v>
      </c>
      <c r="B54" s="15">
        <f>E32</f>
        <v>269103.83599999995</v>
      </c>
    </row>
    <row r="55" spans="1:9" x14ac:dyDescent="0.25">
      <c r="A55" s="17" t="s">
        <v>38</v>
      </c>
      <c r="B55" s="27">
        <f>B47+B49+B50+B51+B52+B53-B54</f>
        <v>-114918.08599999995</v>
      </c>
    </row>
  </sheetData>
  <mergeCells count="29">
    <mergeCell ref="A40:E40"/>
    <mergeCell ref="B41:D41"/>
    <mergeCell ref="A43:E43"/>
    <mergeCell ref="B44:D44"/>
    <mergeCell ref="A34:E34"/>
    <mergeCell ref="A35:E35"/>
    <mergeCell ref="A36:E36"/>
    <mergeCell ref="A37:E37"/>
    <mergeCell ref="A38:E38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  <mergeCell ref="D4:E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19" zoomScaleNormal="100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35.2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78" t="s">
        <v>80</v>
      </c>
      <c r="B3" s="78"/>
      <c r="C3" s="78"/>
      <c r="D3" s="78"/>
      <c r="E3" s="78"/>
    </row>
    <row r="4" spans="1:5" ht="15.75" x14ac:dyDescent="0.25">
      <c r="A4" s="44" t="s">
        <v>13</v>
      </c>
      <c r="B4" s="45"/>
      <c r="C4" s="45"/>
      <c r="D4" s="89" t="s">
        <v>81</v>
      </c>
      <c r="E4" s="89"/>
    </row>
    <row r="5" spans="1:5" ht="18.75" customHeight="1" x14ac:dyDescent="0.25">
      <c r="A5" s="80" t="s">
        <v>0</v>
      </c>
      <c r="B5" s="80"/>
      <c r="C5" s="80"/>
      <c r="D5" s="80"/>
      <c r="E5" s="80"/>
    </row>
    <row r="6" spans="1:5" x14ac:dyDescent="0.25">
      <c r="A6" s="81" t="s">
        <v>25</v>
      </c>
      <c r="B6" s="81"/>
      <c r="C6" s="81"/>
      <c r="D6" s="81"/>
      <c r="E6" s="81"/>
    </row>
    <row r="7" spans="1:5" x14ac:dyDescent="0.25">
      <c r="A7" s="76" t="s">
        <v>1</v>
      </c>
      <c r="B7" s="76"/>
      <c r="C7" s="76"/>
      <c r="D7" s="76"/>
      <c r="E7" s="76"/>
    </row>
    <row r="8" spans="1:5" ht="13.5" customHeight="1" x14ac:dyDescent="0.25">
      <c r="A8" s="80" t="s">
        <v>52</v>
      </c>
      <c r="B8" s="80"/>
      <c r="C8" s="80"/>
      <c r="D8" s="80"/>
      <c r="E8" s="80"/>
    </row>
    <row r="9" spans="1:5" ht="23.25" customHeight="1" x14ac:dyDescent="0.25">
      <c r="A9" s="84" t="s">
        <v>14</v>
      </c>
      <c r="B9" s="84"/>
      <c r="C9" s="84"/>
      <c r="D9" s="84"/>
      <c r="E9" s="84"/>
    </row>
    <row r="10" spans="1:5" ht="30" customHeight="1" x14ac:dyDescent="0.25">
      <c r="A10" s="80" t="s">
        <v>53</v>
      </c>
      <c r="B10" s="80"/>
      <c r="C10" s="80"/>
      <c r="D10" s="80"/>
      <c r="E10" s="80"/>
    </row>
    <row r="11" spans="1:5" x14ac:dyDescent="0.25">
      <c r="A11" s="76" t="s">
        <v>15</v>
      </c>
      <c r="B11" s="76"/>
      <c r="C11" s="76"/>
      <c r="D11" s="76"/>
      <c r="E11" s="76"/>
    </row>
    <row r="12" spans="1:5" x14ac:dyDescent="0.25">
      <c r="A12" s="80" t="s">
        <v>22</v>
      </c>
      <c r="B12" s="80"/>
      <c r="C12" s="80"/>
      <c r="D12" s="80"/>
      <c r="E12" s="80"/>
    </row>
    <row r="13" spans="1:5" x14ac:dyDescent="0.25">
      <c r="A13" s="76" t="s">
        <v>2</v>
      </c>
      <c r="B13" s="76"/>
      <c r="C13" s="76"/>
      <c r="D13" s="76"/>
      <c r="E13" s="76"/>
    </row>
    <row r="14" spans="1:5" x14ac:dyDescent="0.25">
      <c r="A14" s="80" t="s">
        <v>23</v>
      </c>
      <c r="B14" s="80"/>
      <c r="C14" s="80"/>
      <c r="D14" s="80"/>
      <c r="E14" s="80"/>
    </row>
    <row r="15" spans="1:5" ht="10.5" customHeight="1" x14ac:dyDescent="0.25">
      <c r="A15" s="76" t="s">
        <v>16</v>
      </c>
      <c r="B15" s="76"/>
      <c r="C15" s="76"/>
      <c r="D15" s="76"/>
      <c r="E15" s="76"/>
    </row>
    <row r="16" spans="1:5" ht="31.5" customHeight="1" x14ac:dyDescent="0.25">
      <c r="A16" s="80" t="s">
        <v>17</v>
      </c>
      <c r="B16" s="80"/>
      <c r="C16" s="80"/>
      <c r="D16" s="80"/>
      <c r="E16" s="80"/>
    </row>
    <row r="17" spans="1:7" ht="58.5" customHeight="1" x14ac:dyDescent="0.25">
      <c r="A17" s="80" t="s">
        <v>26</v>
      </c>
      <c r="B17" s="80"/>
      <c r="C17" s="80"/>
      <c r="D17" s="80"/>
      <c r="E17" s="80"/>
    </row>
    <row r="18" spans="1:7" ht="38.25" customHeight="1" x14ac:dyDescent="0.25">
      <c r="A18" s="83" t="s">
        <v>27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1">
        <f>818.7+3874.5</f>
        <v>4693.2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20" t="s">
        <v>48</v>
      </c>
      <c r="B21" s="18" t="s">
        <v>46</v>
      </c>
      <c r="C21" s="2" t="s">
        <v>4</v>
      </c>
      <c r="D21" s="2">
        <v>12.08</v>
      </c>
      <c r="E21" s="4">
        <f>D21*F19*G19</f>
        <v>170081.568</v>
      </c>
      <c r="G21" s="10"/>
    </row>
    <row r="22" spans="1:7" ht="60" x14ac:dyDescent="0.25">
      <c r="A22" s="3" t="s">
        <v>69</v>
      </c>
      <c r="B22" s="18" t="s">
        <v>70</v>
      </c>
      <c r="C22" s="2" t="s">
        <v>4</v>
      </c>
      <c r="D22" s="2"/>
      <c r="E22" s="4">
        <f>2111.34*2</f>
        <v>4222.68</v>
      </c>
      <c r="G22" s="10"/>
    </row>
    <row r="23" spans="1:7" x14ac:dyDescent="0.25">
      <c r="A23" s="3" t="s">
        <v>42</v>
      </c>
      <c r="B23" s="18" t="s">
        <v>24</v>
      </c>
      <c r="C23" s="2" t="s">
        <v>4</v>
      </c>
      <c r="D23" s="2">
        <v>4.78</v>
      </c>
      <c r="E23" s="4">
        <f>D23*F19*G19</f>
        <v>67300.487999999998</v>
      </c>
      <c r="G23" s="10"/>
    </row>
    <row r="24" spans="1:7" ht="15.75" x14ac:dyDescent="0.25">
      <c r="A24" s="33" t="s">
        <v>61</v>
      </c>
      <c r="B24" s="18" t="s">
        <v>70</v>
      </c>
      <c r="C24" s="2" t="s">
        <v>30</v>
      </c>
      <c r="D24" s="2"/>
      <c r="E24" s="21">
        <v>0</v>
      </c>
      <c r="G24" s="10"/>
    </row>
    <row r="25" spans="1:7" x14ac:dyDescent="0.25">
      <c r="A25" s="3" t="s">
        <v>59</v>
      </c>
      <c r="B25" s="18" t="s">
        <v>70</v>
      </c>
      <c r="C25" s="2" t="s">
        <v>30</v>
      </c>
      <c r="D25" s="2"/>
      <c r="E25" s="4">
        <v>7453.8</v>
      </c>
      <c r="G25" s="10"/>
    </row>
    <row r="26" spans="1:7" x14ac:dyDescent="0.25">
      <c r="A26" s="3" t="s">
        <v>60</v>
      </c>
      <c r="B26" s="18" t="s">
        <v>70</v>
      </c>
      <c r="C26" s="2" t="s">
        <v>30</v>
      </c>
      <c r="D26" s="2"/>
      <c r="E26" s="4">
        <v>1941.18</v>
      </c>
      <c r="G26" s="10"/>
    </row>
    <row r="27" spans="1:7" x14ac:dyDescent="0.25">
      <c r="A27" s="3" t="s">
        <v>28</v>
      </c>
      <c r="B27" s="18" t="s">
        <v>70</v>
      </c>
      <c r="C27" s="2" t="s">
        <v>30</v>
      </c>
      <c r="D27" s="2"/>
      <c r="E27" s="4">
        <v>1175.8499999999999</v>
      </c>
      <c r="G27" s="10"/>
    </row>
    <row r="28" spans="1:7" x14ac:dyDescent="0.25">
      <c r="A28" s="37" t="s">
        <v>71</v>
      </c>
      <c r="B28" s="40" t="s">
        <v>75</v>
      </c>
      <c r="C28" s="2" t="s">
        <v>35</v>
      </c>
      <c r="D28" s="41">
        <v>3</v>
      </c>
      <c r="E28" s="4">
        <f t="shared" ref="E28:E32" si="0">D28*206.95</f>
        <v>620.84999999999991</v>
      </c>
      <c r="G28" s="10"/>
    </row>
    <row r="29" spans="1:7" ht="30" x14ac:dyDescent="0.25">
      <c r="A29" s="38" t="s">
        <v>77</v>
      </c>
      <c r="B29" s="16" t="s">
        <v>76</v>
      </c>
      <c r="C29" s="2" t="s">
        <v>78</v>
      </c>
      <c r="D29" s="42"/>
      <c r="E29" s="43">
        <v>2845.07</v>
      </c>
      <c r="G29" s="10"/>
    </row>
    <row r="30" spans="1:7" x14ac:dyDescent="0.25">
      <c r="A30" s="38" t="s">
        <v>72</v>
      </c>
      <c r="B30" s="16" t="s">
        <v>76</v>
      </c>
      <c r="C30" s="2" t="s">
        <v>35</v>
      </c>
      <c r="D30" s="39">
        <v>3</v>
      </c>
      <c r="E30" s="4">
        <f t="shared" si="0"/>
        <v>620.84999999999991</v>
      </c>
      <c r="G30" s="10"/>
    </row>
    <row r="31" spans="1:7" x14ac:dyDescent="0.25">
      <c r="A31" s="38" t="s">
        <v>73</v>
      </c>
      <c r="B31" s="16" t="s">
        <v>76</v>
      </c>
      <c r="C31" s="2" t="s">
        <v>35</v>
      </c>
      <c r="D31" s="39">
        <v>2</v>
      </c>
      <c r="E31" s="4">
        <f t="shared" si="0"/>
        <v>413.9</v>
      </c>
      <c r="G31" s="10"/>
    </row>
    <row r="32" spans="1:7" x14ac:dyDescent="0.25">
      <c r="A32" s="38" t="s">
        <v>74</v>
      </c>
      <c r="B32" s="16" t="s">
        <v>76</v>
      </c>
      <c r="C32" s="2" t="s">
        <v>35</v>
      </c>
      <c r="D32" s="39">
        <v>8</v>
      </c>
      <c r="E32" s="4">
        <f t="shared" si="0"/>
        <v>1655.6</v>
      </c>
      <c r="G32" s="10"/>
    </row>
    <row r="33" spans="1:9" s="9" customFormat="1" ht="14.25" x14ac:dyDescent="0.2">
      <c r="A33" s="5" t="s">
        <v>31</v>
      </c>
      <c r="B33" s="6"/>
      <c r="C33" s="7"/>
      <c r="D33" s="6"/>
      <c r="E33" s="8">
        <f>SUM(E21:E32)</f>
        <v>258331.83599999998</v>
      </c>
    </row>
    <row r="34" spans="1:9" s="9" customFormat="1" ht="14.25" x14ac:dyDescent="0.2">
      <c r="A34" s="11"/>
      <c r="B34" s="12"/>
      <c r="C34" s="13"/>
      <c r="D34" s="12"/>
      <c r="E34" s="14"/>
    </row>
    <row r="35" spans="1:9" ht="33.75" customHeight="1" x14ac:dyDescent="0.25">
      <c r="A35" s="87" t="s">
        <v>79</v>
      </c>
      <c r="B35" s="87"/>
      <c r="C35" s="87"/>
      <c r="D35" s="87"/>
      <c r="E35" s="87"/>
    </row>
    <row r="36" spans="1:9" ht="33" customHeight="1" x14ac:dyDescent="0.25">
      <c r="A36" s="80" t="s">
        <v>21</v>
      </c>
      <c r="B36" s="80"/>
      <c r="C36" s="80"/>
      <c r="D36" s="80"/>
      <c r="E36" s="80"/>
    </row>
    <row r="37" spans="1:9" ht="13.9" customHeight="1" x14ac:dyDescent="0.25">
      <c r="A37" s="80" t="s">
        <v>20</v>
      </c>
      <c r="B37" s="80"/>
      <c r="C37" s="80"/>
      <c r="D37" s="80"/>
      <c r="E37" s="80"/>
    </row>
    <row r="38" spans="1:9" ht="28.5" customHeight="1" x14ac:dyDescent="0.25">
      <c r="A38" s="80" t="s">
        <v>34</v>
      </c>
      <c r="B38" s="80"/>
      <c r="C38" s="80"/>
      <c r="D38" s="80"/>
      <c r="E38" s="80"/>
    </row>
    <row r="39" spans="1:9" x14ac:dyDescent="0.25">
      <c r="A39" s="88" t="s">
        <v>5</v>
      </c>
      <c r="B39" s="88"/>
      <c r="C39" s="88"/>
      <c r="D39" s="88"/>
      <c r="E39" s="88"/>
    </row>
    <row r="40" spans="1:9" x14ac:dyDescent="0.25">
      <c r="A40" s="80" t="s">
        <v>18</v>
      </c>
      <c r="B40" s="80"/>
      <c r="C40" s="80"/>
      <c r="D40" s="80"/>
      <c r="E40" s="80"/>
      <c r="I40" s="1" t="s">
        <v>40</v>
      </c>
    </row>
    <row r="41" spans="1:9" ht="13.9" customHeight="1" x14ac:dyDescent="0.25">
      <c r="A41" s="85" t="s">
        <v>33</v>
      </c>
      <c r="B41" s="85"/>
      <c r="C41" s="85"/>
      <c r="D41" s="85"/>
      <c r="E41" s="85"/>
    </row>
    <row r="42" spans="1:9" x14ac:dyDescent="0.25">
      <c r="B42" s="86" t="s">
        <v>19</v>
      </c>
      <c r="C42" s="86"/>
      <c r="D42" s="86"/>
      <c r="E42" s="30" t="s">
        <v>6</v>
      </c>
    </row>
    <row r="43" spans="1:9" x14ac:dyDescent="0.25">
      <c r="A43" s="19"/>
      <c r="B43" s="19"/>
      <c r="C43" s="19"/>
      <c r="D43" s="19"/>
      <c r="E43" s="19"/>
    </row>
    <row r="44" spans="1:9" ht="13.9" customHeight="1" x14ac:dyDescent="0.25">
      <c r="A44" s="85" t="s">
        <v>54</v>
      </c>
      <c r="B44" s="85"/>
      <c r="C44" s="85"/>
      <c r="D44" s="85"/>
      <c r="E44" s="85"/>
    </row>
    <row r="45" spans="1:9" x14ac:dyDescent="0.25">
      <c r="B45" s="86" t="s">
        <v>19</v>
      </c>
      <c r="C45" s="86"/>
      <c r="D45" s="86"/>
      <c r="E45" s="30" t="s">
        <v>6</v>
      </c>
    </row>
    <row r="46" spans="1:9" x14ac:dyDescent="0.25">
      <c r="A46" s="1" t="s">
        <v>41</v>
      </c>
    </row>
    <row r="47" spans="1:9" x14ac:dyDescent="0.25">
      <c r="A47" s="9" t="s">
        <v>36</v>
      </c>
    </row>
    <row r="48" spans="1:9" x14ac:dyDescent="0.25">
      <c r="A48" s="9" t="s">
        <v>45</v>
      </c>
      <c r="B48" s="28">
        <f>'1кв'!B55</f>
        <v>-114918.08599999995</v>
      </c>
    </row>
    <row r="49" spans="1:9" ht="15.6" customHeight="1" x14ac:dyDescent="0.25">
      <c r="A49" s="31" t="s">
        <v>66</v>
      </c>
      <c r="B49" s="15"/>
    </row>
    <row r="50" spans="1:9" x14ac:dyDescent="0.25">
      <c r="A50" s="1" t="s">
        <v>37</v>
      </c>
      <c r="B50" s="15">
        <f>240149.4-309.71</f>
        <v>239839.69</v>
      </c>
    </row>
    <row r="51" spans="1:9" x14ac:dyDescent="0.25">
      <c r="A51" s="1" t="s">
        <v>39</v>
      </c>
      <c r="B51" s="15">
        <f>F51+F52</f>
        <v>26562.45</v>
      </c>
      <c r="F51" s="1">
        <v>26562.45</v>
      </c>
      <c r="G51" s="1" t="s">
        <v>55</v>
      </c>
    </row>
    <row r="52" spans="1:9" x14ac:dyDescent="0.25">
      <c r="A52" s="1" t="s">
        <v>49</v>
      </c>
      <c r="B52" s="15">
        <v>1050</v>
      </c>
      <c r="G52" s="1" t="s">
        <v>56</v>
      </c>
      <c r="I52" s="1" t="s">
        <v>67</v>
      </c>
    </row>
    <row r="53" spans="1:9" x14ac:dyDescent="0.25">
      <c r="A53" s="1" t="s">
        <v>47</v>
      </c>
      <c r="B53" s="15">
        <f>3*300</f>
        <v>900</v>
      </c>
    </row>
    <row r="54" spans="1:9" x14ac:dyDescent="0.25">
      <c r="A54" s="1" t="s">
        <v>50</v>
      </c>
      <c r="B54" s="15">
        <f>3*300</f>
        <v>900</v>
      </c>
    </row>
    <row r="55" spans="1:9" ht="30" x14ac:dyDescent="0.25">
      <c r="A55" s="31" t="s">
        <v>43</v>
      </c>
      <c r="B55" s="15">
        <f>E33</f>
        <v>258331.83599999998</v>
      </c>
    </row>
    <row r="56" spans="1:9" x14ac:dyDescent="0.25">
      <c r="A56" s="17" t="s">
        <v>38</v>
      </c>
      <c r="B56" s="27">
        <f>B48+B50+B51+B52+B53+B54-B55</f>
        <v>-103997.78199999992</v>
      </c>
    </row>
  </sheetData>
  <mergeCells count="29">
    <mergeCell ref="A40:E40"/>
    <mergeCell ref="A41:E41"/>
    <mergeCell ref="B42:D42"/>
    <mergeCell ref="A44:E44"/>
    <mergeCell ref="B45:D45"/>
    <mergeCell ref="A39:E39"/>
    <mergeCell ref="A13:E13"/>
    <mergeCell ref="A14:E14"/>
    <mergeCell ref="A15:E15"/>
    <mergeCell ref="A16:E16"/>
    <mergeCell ref="A17:E17"/>
    <mergeCell ref="A18:E18"/>
    <mergeCell ref="A19:E19"/>
    <mergeCell ref="A35:E35"/>
    <mergeCell ref="A36:E36"/>
    <mergeCell ref="A37:E37"/>
    <mergeCell ref="A38:E38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34" zoomScaleNormal="100" zoomScaleSheetLayoutView="100" workbookViewId="0">
      <selection activeCell="H53" sqref="H53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35.2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78" t="s">
        <v>82</v>
      </c>
      <c r="B3" s="78"/>
      <c r="C3" s="78"/>
      <c r="D3" s="78"/>
      <c r="E3" s="78"/>
    </row>
    <row r="4" spans="1:5" ht="15.75" x14ac:dyDescent="0.25">
      <c r="A4" s="44" t="s">
        <v>13</v>
      </c>
      <c r="B4" s="45"/>
      <c r="C4" s="45"/>
      <c r="D4" s="89" t="s">
        <v>83</v>
      </c>
      <c r="E4" s="89"/>
    </row>
    <row r="5" spans="1:5" ht="18.75" customHeight="1" x14ac:dyDescent="0.25">
      <c r="A5" s="80" t="s">
        <v>0</v>
      </c>
      <c r="B5" s="80"/>
      <c r="C5" s="80"/>
      <c r="D5" s="80"/>
      <c r="E5" s="80"/>
    </row>
    <row r="6" spans="1:5" x14ac:dyDescent="0.25">
      <c r="A6" s="81" t="s">
        <v>25</v>
      </c>
      <c r="B6" s="81"/>
      <c r="C6" s="81"/>
      <c r="D6" s="81"/>
      <c r="E6" s="81"/>
    </row>
    <row r="7" spans="1:5" x14ac:dyDescent="0.25">
      <c r="A7" s="76" t="s">
        <v>1</v>
      </c>
      <c r="B7" s="76"/>
      <c r="C7" s="76"/>
      <c r="D7" s="76"/>
      <c r="E7" s="76"/>
    </row>
    <row r="8" spans="1:5" ht="13.5" customHeight="1" x14ac:dyDescent="0.25">
      <c r="A8" s="80" t="s">
        <v>52</v>
      </c>
      <c r="B8" s="80"/>
      <c r="C8" s="80"/>
      <c r="D8" s="80"/>
      <c r="E8" s="80"/>
    </row>
    <row r="9" spans="1:5" ht="23.25" customHeight="1" x14ac:dyDescent="0.25">
      <c r="A9" s="84" t="s">
        <v>14</v>
      </c>
      <c r="B9" s="84"/>
      <c r="C9" s="84"/>
      <c r="D9" s="84"/>
      <c r="E9" s="84"/>
    </row>
    <row r="10" spans="1:5" ht="30" customHeight="1" x14ac:dyDescent="0.25">
      <c r="A10" s="80" t="s">
        <v>53</v>
      </c>
      <c r="B10" s="80"/>
      <c r="C10" s="80"/>
      <c r="D10" s="80"/>
      <c r="E10" s="80"/>
    </row>
    <row r="11" spans="1:5" x14ac:dyDescent="0.25">
      <c r="A11" s="76" t="s">
        <v>15</v>
      </c>
      <c r="B11" s="76"/>
      <c r="C11" s="76"/>
      <c r="D11" s="76"/>
      <c r="E11" s="76"/>
    </row>
    <row r="12" spans="1:5" x14ac:dyDescent="0.25">
      <c r="A12" s="80" t="s">
        <v>22</v>
      </c>
      <c r="B12" s="80"/>
      <c r="C12" s="80"/>
      <c r="D12" s="80"/>
      <c r="E12" s="80"/>
    </row>
    <row r="13" spans="1:5" x14ac:dyDescent="0.25">
      <c r="A13" s="76" t="s">
        <v>2</v>
      </c>
      <c r="B13" s="76"/>
      <c r="C13" s="76"/>
      <c r="D13" s="76"/>
      <c r="E13" s="76"/>
    </row>
    <row r="14" spans="1:5" x14ac:dyDescent="0.25">
      <c r="A14" s="80" t="s">
        <v>23</v>
      </c>
      <c r="B14" s="80"/>
      <c r="C14" s="80"/>
      <c r="D14" s="80"/>
      <c r="E14" s="80"/>
    </row>
    <row r="15" spans="1:5" ht="10.5" customHeight="1" x14ac:dyDescent="0.25">
      <c r="A15" s="76" t="s">
        <v>16</v>
      </c>
      <c r="B15" s="76"/>
      <c r="C15" s="76"/>
      <c r="D15" s="76"/>
      <c r="E15" s="76"/>
    </row>
    <row r="16" spans="1:5" ht="31.5" customHeight="1" x14ac:dyDescent="0.25">
      <c r="A16" s="80" t="s">
        <v>17</v>
      </c>
      <c r="B16" s="80"/>
      <c r="C16" s="80"/>
      <c r="D16" s="80"/>
      <c r="E16" s="80"/>
    </row>
    <row r="17" spans="1:7" ht="58.5" customHeight="1" x14ac:dyDescent="0.25">
      <c r="A17" s="80" t="s">
        <v>26</v>
      </c>
      <c r="B17" s="80"/>
      <c r="C17" s="80"/>
      <c r="D17" s="80"/>
      <c r="E17" s="80"/>
    </row>
    <row r="18" spans="1:7" ht="38.25" customHeight="1" x14ac:dyDescent="0.25">
      <c r="A18" s="83" t="s">
        <v>27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1">
        <f>818.7+3874.5</f>
        <v>4693.2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20" t="s">
        <v>48</v>
      </c>
      <c r="B21" s="18" t="s">
        <v>46</v>
      </c>
      <c r="C21" s="2" t="s">
        <v>4</v>
      </c>
      <c r="D21" s="2">
        <v>12.8</v>
      </c>
      <c r="E21" s="4">
        <f>D21*F19*G19</f>
        <v>180218.88</v>
      </c>
      <c r="G21" s="10"/>
    </row>
    <row r="22" spans="1:7" ht="45" x14ac:dyDescent="0.25">
      <c r="A22" s="3" t="s">
        <v>84</v>
      </c>
      <c r="B22" s="18" t="s">
        <v>85</v>
      </c>
      <c r="C22" s="2" t="s">
        <v>4</v>
      </c>
      <c r="D22" s="2"/>
      <c r="E22" s="4">
        <f>2111.34*3</f>
        <v>6334.02</v>
      </c>
      <c r="G22" s="10"/>
    </row>
    <row r="23" spans="1:7" x14ac:dyDescent="0.25">
      <c r="A23" s="3" t="s">
        <v>42</v>
      </c>
      <c r="B23" s="18" t="s">
        <v>24</v>
      </c>
      <c r="C23" s="2" t="s">
        <v>4</v>
      </c>
      <c r="D23" s="2">
        <v>5</v>
      </c>
      <c r="E23" s="4">
        <f>D23*F19*G19</f>
        <v>70398</v>
      </c>
      <c r="G23" s="10"/>
    </row>
    <row r="24" spans="1:7" ht="15.75" x14ac:dyDescent="0.25">
      <c r="A24" s="33" t="s">
        <v>61</v>
      </c>
      <c r="B24" s="18" t="s">
        <v>85</v>
      </c>
      <c r="C24" s="2" t="s">
        <v>30</v>
      </c>
      <c r="D24" s="2"/>
      <c r="E24" s="21">
        <v>4142.8500000000004</v>
      </c>
      <c r="G24" s="10"/>
    </row>
    <row r="25" spans="1:7" x14ac:dyDescent="0.25">
      <c r="A25" s="3" t="s">
        <v>59</v>
      </c>
      <c r="B25" s="18" t="s">
        <v>85</v>
      </c>
      <c r="C25" s="2" t="s">
        <v>30</v>
      </c>
      <c r="D25" s="2"/>
      <c r="E25" s="4">
        <v>8959.1200000000008</v>
      </c>
      <c r="G25" s="10"/>
    </row>
    <row r="26" spans="1:7" x14ac:dyDescent="0.25">
      <c r="A26" s="3" t="s">
        <v>60</v>
      </c>
      <c r="B26" s="18" t="s">
        <v>85</v>
      </c>
      <c r="C26" s="2" t="s">
        <v>30</v>
      </c>
      <c r="D26" s="2"/>
      <c r="E26" s="4">
        <v>2005.71</v>
      </c>
      <c r="G26" s="10"/>
    </row>
    <row r="27" spans="1:7" x14ac:dyDescent="0.25">
      <c r="A27" s="3" t="s">
        <v>28</v>
      </c>
      <c r="B27" s="18" t="s">
        <v>85</v>
      </c>
      <c r="C27" s="2" t="s">
        <v>30</v>
      </c>
      <c r="D27" s="2"/>
      <c r="E27" s="4">
        <v>449.5</v>
      </c>
      <c r="G27" s="10"/>
    </row>
    <row r="28" spans="1:7" ht="45" x14ac:dyDescent="0.25">
      <c r="A28" s="38" t="s">
        <v>86</v>
      </c>
      <c r="B28" s="16" t="s">
        <v>87</v>
      </c>
      <c r="C28" s="2" t="s">
        <v>78</v>
      </c>
      <c r="D28" s="46"/>
      <c r="E28" s="4">
        <v>22615.8</v>
      </c>
      <c r="G28" s="10"/>
    </row>
    <row r="29" spans="1:7" x14ac:dyDescent="0.25">
      <c r="A29" s="38" t="s">
        <v>97</v>
      </c>
      <c r="B29" s="16" t="s">
        <v>88</v>
      </c>
      <c r="C29" s="2" t="s">
        <v>35</v>
      </c>
      <c r="D29" s="16"/>
      <c r="E29" s="4">
        <v>124230</v>
      </c>
      <c r="G29" s="10"/>
    </row>
    <row r="30" spans="1:7" s="9" customFormat="1" ht="14.25" x14ac:dyDescent="0.2">
      <c r="A30" s="5" t="s">
        <v>31</v>
      </c>
      <c r="B30" s="6"/>
      <c r="C30" s="7"/>
      <c r="D30" s="6"/>
      <c r="E30" s="8">
        <f>SUM(E21:E29)</f>
        <v>419353.88</v>
      </c>
    </row>
    <row r="31" spans="1:7" s="9" customFormat="1" ht="14.25" x14ac:dyDescent="0.2">
      <c r="A31" s="11"/>
      <c r="B31" s="12"/>
      <c r="C31" s="13"/>
      <c r="D31" s="12"/>
      <c r="E31" s="14"/>
    </row>
    <row r="32" spans="1:7" ht="33.75" customHeight="1" x14ac:dyDescent="0.25">
      <c r="A32" s="87" t="s">
        <v>89</v>
      </c>
      <c r="B32" s="87"/>
      <c r="C32" s="87"/>
      <c r="D32" s="87"/>
      <c r="E32" s="87"/>
    </row>
    <row r="33" spans="1:9" ht="33" customHeight="1" x14ac:dyDescent="0.25">
      <c r="A33" s="80" t="s">
        <v>21</v>
      </c>
      <c r="B33" s="80"/>
      <c r="C33" s="80"/>
      <c r="D33" s="80"/>
      <c r="E33" s="80"/>
    </row>
    <row r="34" spans="1:9" ht="13.9" customHeight="1" x14ac:dyDescent="0.25">
      <c r="A34" s="80" t="s">
        <v>20</v>
      </c>
      <c r="B34" s="80"/>
      <c r="C34" s="80"/>
      <c r="D34" s="80"/>
      <c r="E34" s="80"/>
    </row>
    <row r="35" spans="1:9" ht="28.5" customHeight="1" x14ac:dyDescent="0.25">
      <c r="A35" s="80" t="s">
        <v>34</v>
      </c>
      <c r="B35" s="80"/>
      <c r="C35" s="80"/>
      <c r="D35" s="80"/>
      <c r="E35" s="80"/>
    </row>
    <row r="36" spans="1:9" x14ac:dyDescent="0.25">
      <c r="A36" s="88" t="s">
        <v>5</v>
      </c>
      <c r="B36" s="88"/>
      <c r="C36" s="88"/>
      <c r="D36" s="88"/>
      <c r="E36" s="88"/>
    </row>
    <row r="37" spans="1:9" x14ac:dyDescent="0.25">
      <c r="A37" s="80" t="s">
        <v>18</v>
      </c>
      <c r="B37" s="80"/>
      <c r="C37" s="80"/>
      <c r="D37" s="80"/>
      <c r="E37" s="80"/>
      <c r="I37" s="1" t="s">
        <v>40</v>
      </c>
    </row>
    <row r="38" spans="1:9" ht="13.9" customHeight="1" x14ac:dyDescent="0.25">
      <c r="A38" s="85" t="s">
        <v>33</v>
      </c>
      <c r="B38" s="85"/>
      <c r="C38" s="85"/>
      <c r="D38" s="85"/>
      <c r="E38" s="85"/>
    </row>
    <row r="39" spans="1:9" x14ac:dyDescent="0.25">
      <c r="B39" s="86" t="s">
        <v>19</v>
      </c>
      <c r="C39" s="86"/>
      <c r="D39" s="86"/>
      <c r="E39" s="36" t="s">
        <v>6</v>
      </c>
    </row>
    <row r="40" spans="1:9" x14ac:dyDescent="0.25">
      <c r="A40" s="19"/>
      <c r="B40" s="19"/>
      <c r="C40" s="19"/>
      <c r="D40" s="19"/>
      <c r="E40" s="19"/>
    </row>
    <row r="41" spans="1:9" ht="13.9" customHeight="1" x14ac:dyDescent="0.25">
      <c r="A41" s="85" t="s">
        <v>54</v>
      </c>
      <c r="B41" s="85"/>
      <c r="C41" s="85"/>
      <c r="D41" s="85"/>
      <c r="E41" s="85"/>
    </row>
    <row r="42" spans="1:9" x14ac:dyDescent="0.25">
      <c r="B42" s="86" t="s">
        <v>19</v>
      </c>
      <c r="C42" s="86"/>
      <c r="D42" s="86"/>
      <c r="E42" s="36" t="s">
        <v>6</v>
      </c>
    </row>
    <row r="43" spans="1:9" x14ac:dyDescent="0.25">
      <c r="A43" s="1" t="s">
        <v>41</v>
      </c>
    </row>
    <row r="44" spans="1:9" x14ac:dyDescent="0.25">
      <c r="A44" s="9" t="s">
        <v>36</v>
      </c>
    </row>
    <row r="45" spans="1:9" x14ac:dyDescent="0.25">
      <c r="A45" s="9" t="s">
        <v>45</v>
      </c>
      <c r="B45" s="28">
        <f>'2кв'!B56</f>
        <v>-103997.78199999992</v>
      </c>
    </row>
    <row r="46" spans="1:9" ht="36" customHeight="1" x14ac:dyDescent="0.25">
      <c r="A46" s="35" t="s">
        <v>90</v>
      </c>
      <c r="B46" s="15"/>
    </row>
    <row r="47" spans="1:9" x14ac:dyDescent="0.25">
      <c r="A47" s="1" t="s">
        <v>37</v>
      </c>
      <c r="B47" s="15">
        <f>253120.49-207.53</f>
        <v>252912.96</v>
      </c>
    </row>
    <row r="48" spans="1:9" x14ac:dyDescent="0.25">
      <c r="A48" s="1" t="s">
        <v>39</v>
      </c>
      <c r="B48" s="15">
        <f>F48+F49+F50</f>
        <v>183400.33000000002</v>
      </c>
      <c r="F48" s="1">
        <v>32176.49</v>
      </c>
      <c r="G48" s="1" t="s">
        <v>55</v>
      </c>
    </row>
    <row r="49" spans="1:9" x14ac:dyDescent="0.25">
      <c r="A49" s="1" t="s">
        <v>49</v>
      </c>
      <c r="B49" s="15">
        <v>1050</v>
      </c>
      <c r="F49" s="1">
        <f>7448.54+717.7</f>
        <v>8166.24</v>
      </c>
      <c r="G49" s="1" t="s">
        <v>56</v>
      </c>
    </row>
    <row r="50" spans="1:9" x14ac:dyDescent="0.25">
      <c r="A50" s="1" t="s">
        <v>47</v>
      </c>
      <c r="B50" s="15">
        <f>3*300</f>
        <v>900</v>
      </c>
      <c r="F50" s="1">
        <v>143057.60000000001</v>
      </c>
      <c r="G50" s="1" t="s">
        <v>91</v>
      </c>
      <c r="H50" s="1">
        <v>91529.32</v>
      </c>
      <c r="I50" s="1" t="s">
        <v>92</v>
      </c>
    </row>
    <row r="51" spans="1:9" x14ac:dyDescent="0.25">
      <c r="A51" s="1" t="s">
        <v>50</v>
      </c>
      <c r="B51" s="15">
        <f>3*300</f>
        <v>900</v>
      </c>
      <c r="H51" s="1">
        <v>13506.02</v>
      </c>
      <c r="I51" s="1" t="s">
        <v>93</v>
      </c>
    </row>
    <row r="52" spans="1:9" ht="30" x14ac:dyDescent="0.25">
      <c r="A52" s="35" t="s">
        <v>43</v>
      </c>
      <c r="B52" s="15">
        <f>E30</f>
        <v>419353.88</v>
      </c>
      <c r="H52" s="1">
        <v>18999.03</v>
      </c>
      <c r="I52" s="1" t="s">
        <v>94</v>
      </c>
    </row>
    <row r="53" spans="1:9" x14ac:dyDescent="0.25">
      <c r="A53" s="17" t="s">
        <v>38</v>
      </c>
      <c r="B53" s="27">
        <f>B45+B47+B48+B49+B50+B51-B52</f>
        <v>-84188.371999999916</v>
      </c>
      <c r="H53" s="1">
        <v>19023.25</v>
      </c>
      <c r="I53" s="1" t="s">
        <v>95</v>
      </c>
    </row>
    <row r="54" spans="1:9" x14ac:dyDescent="0.25">
      <c r="G54" s="1" t="s">
        <v>96</v>
      </c>
      <c r="H54" s="1">
        <f>SUM(H50:H53)</f>
        <v>143057.62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6:E36"/>
    <mergeCell ref="A13:E13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37:E37"/>
    <mergeCell ref="A38:E38"/>
    <mergeCell ref="B39:D39"/>
    <mergeCell ref="A41:E41"/>
    <mergeCell ref="B42:D4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28" zoomScaleNormal="100" zoomScaleSheetLayoutView="100" workbookViewId="0">
      <selection activeCell="A34" sqref="A34:E3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35.25" customHeight="1" x14ac:dyDescent="0.25">
      <c r="A2" s="78" t="s">
        <v>12</v>
      </c>
      <c r="B2" s="79"/>
      <c r="C2" s="79"/>
      <c r="D2" s="79"/>
      <c r="E2" s="79"/>
    </row>
    <row r="3" spans="1:5" ht="15.75" x14ac:dyDescent="0.25">
      <c r="A3" s="90" t="s">
        <v>98</v>
      </c>
      <c r="B3" s="90"/>
      <c r="C3" s="90"/>
      <c r="D3" s="90"/>
      <c r="E3" s="90"/>
    </row>
    <row r="4" spans="1:5" ht="15.75" x14ac:dyDescent="0.25">
      <c r="A4" s="44" t="s">
        <v>13</v>
      </c>
      <c r="B4" s="45"/>
      <c r="C4" s="45"/>
      <c r="D4" s="89" t="s">
        <v>99</v>
      </c>
      <c r="E4" s="89"/>
    </row>
    <row r="5" spans="1:5" ht="18.75" customHeight="1" x14ac:dyDescent="0.25">
      <c r="A5" s="80" t="s">
        <v>0</v>
      </c>
      <c r="B5" s="80"/>
      <c r="C5" s="80"/>
      <c r="D5" s="80"/>
      <c r="E5" s="80"/>
    </row>
    <row r="6" spans="1:5" x14ac:dyDescent="0.25">
      <c r="A6" s="81" t="s">
        <v>25</v>
      </c>
      <c r="B6" s="81"/>
      <c r="C6" s="81"/>
      <c r="D6" s="81"/>
      <c r="E6" s="81"/>
    </row>
    <row r="7" spans="1:5" x14ac:dyDescent="0.25">
      <c r="A7" s="76" t="s">
        <v>1</v>
      </c>
      <c r="B7" s="76"/>
      <c r="C7" s="76"/>
      <c r="D7" s="76"/>
      <c r="E7" s="76"/>
    </row>
    <row r="8" spans="1:5" ht="13.5" customHeight="1" x14ac:dyDescent="0.25">
      <c r="A8" s="80" t="s">
        <v>52</v>
      </c>
      <c r="B8" s="80"/>
      <c r="C8" s="80"/>
      <c r="D8" s="80"/>
      <c r="E8" s="80"/>
    </row>
    <row r="9" spans="1:5" ht="23.25" customHeight="1" x14ac:dyDescent="0.25">
      <c r="A9" s="84" t="s">
        <v>14</v>
      </c>
      <c r="B9" s="84"/>
      <c r="C9" s="84"/>
      <c r="D9" s="84"/>
      <c r="E9" s="84"/>
    </row>
    <row r="10" spans="1:5" ht="30" customHeight="1" x14ac:dyDescent="0.25">
      <c r="A10" s="80" t="s">
        <v>53</v>
      </c>
      <c r="B10" s="80"/>
      <c r="C10" s="80"/>
      <c r="D10" s="80"/>
      <c r="E10" s="80"/>
    </row>
    <row r="11" spans="1:5" x14ac:dyDescent="0.25">
      <c r="A11" s="76" t="s">
        <v>15</v>
      </c>
      <c r="B11" s="76"/>
      <c r="C11" s="76"/>
      <c r="D11" s="76"/>
      <c r="E11" s="76"/>
    </row>
    <row r="12" spans="1:5" x14ac:dyDescent="0.25">
      <c r="A12" s="80" t="s">
        <v>22</v>
      </c>
      <c r="B12" s="80"/>
      <c r="C12" s="80"/>
      <c r="D12" s="80"/>
      <c r="E12" s="80"/>
    </row>
    <row r="13" spans="1:5" x14ac:dyDescent="0.25">
      <c r="A13" s="76" t="s">
        <v>2</v>
      </c>
      <c r="B13" s="76"/>
      <c r="C13" s="76"/>
      <c r="D13" s="76"/>
      <c r="E13" s="76"/>
    </row>
    <row r="14" spans="1:5" x14ac:dyDescent="0.25">
      <c r="A14" s="80" t="s">
        <v>23</v>
      </c>
      <c r="B14" s="80"/>
      <c r="C14" s="80"/>
      <c r="D14" s="80"/>
      <c r="E14" s="80"/>
    </row>
    <row r="15" spans="1:5" ht="10.5" customHeight="1" x14ac:dyDescent="0.25">
      <c r="A15" s="76" t="s">
        <v>16</v>
      </c>
      <c r="B15" s="76"/>
      <c r="C15" s="76"/>
      <c r="D15" s="76"/>
      <c r="E15" s="76"/>
    </row>
    <row r="16" spans="1:5" ht="31.5" customHeight="1" x14ac:dyDescent="0.25">
      <c r="A16" s="80" t="s">
        <v>17</v>
      </c>
      <c r="B16" s="80"/>
      <c r="C16" s="80"/>
      <c r="D16" s="80"/>
      <c r="E16" s="80"/>
    </row>
    <row r="17" spans="1:7" ht="58.5" customHeight="1" x14ac:dyDescent="0.25">
      <c r="A17" s="80" t="s">
        <v>26</v>
      </c>
      <c r="B17" s="80"/>
      <c r="C17" s="80"/>
      <c r="D17" s="80"/>
      <c r="E17" s="80"/>
    </row>
    <row r="18" spans="1:7" ht="38.25" customHeight="1" x14ac:dyDescent="0.25">
      <c r="A18" s="83" t="s">
        <v>27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1">
        <f>818.7+3874.5</f>
        <v>4693.2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20" t="s">
        <v>48</v>
      </c>
      <c r="B21" s="18" t="s">
        <v>46</v>
      </c>
      <c r="C21" s="2" t="s">
        <v>4</v>
      </c>
      <c r="D21" s="2">
        <v>12.8</v>
      </c>
      <c r="E21" s="4">
        <f>D21*F19*G19</f>
        <v>180218.88</v>
      </c>
      <c r="G21" s="10"/>
    </row>
    <row r="22" spans="1:7" ht="45" x14ac:dyDescent="0.25">
      <c r="A22" s="3" t="s">
        <v>84</v>
      </c>
      <c r="B22" s="18" t="s">
        <v>100</v>
      </c>
      <c r="C22" s="2" t="s">
        <v>4</v>
      </c>
      <c r="D22" s="2"/>
      <c r="E22" s="4">
        <f>2111.34*3</f>
        <v>6334.02</v>
      </c>
      <c r="G22" s="10"/>
    </row>
    <row r="23" spans="1:7" x14ac:dyDescent="0.25">
      <c r="A23" s="3" t="s">
        <v>42</v>
      </c>
      <c r="B23" s="18" t="s">
        <v>24</v>
      </c>
      <c r="C23" s="2" t="s">
        <v>4</v>
      </c>
      <c r="D23" s="2">
        <v>5</v>
      </c>
      <c r="E23" s="4">
        <f>D23*F19*G19</f>
        <v>70398</v>
      </c>
      <c r="G23" s="10"/>
    </row>
    <row r="24" spans="1:7" x14ac:dyDescent="0.25">
      <c r="A24" s="3" t="s">
        <v>140</v>
      </c>
      <c r="B24" s="18" t="s">
        <v>85</v>
      </c>
      <c r="C24" s="2"/>
      <c r="D24" s="2"/>
      <c r="E24" s="4">
        <v>1838.46</v>
      </c>
      <c r="G24" s="10"/>
    </row>
    <row r="25" spans="1:7" ht="15.75" x14ac:dyDescent="0.25">
      <c r="A25" s="33" t="s">
        <v>61</v>
      </c>
      <c r="B25" s="18" t="s">
        <v>100</v>
      </c>
      <c r="C25" s="2" t="s">
        <v>30</v>
      </c>
      <c r="D25" s="2"/>
      <c r="E25" s="21">
        <v>9963.42</v>
      </c>
      <c r="G25" s="10"/>
    </row>
    <row r="26" spans="1:7" x14ac:dyDescent="0.25">
      <c r="A26" s="3" t="s">
        <v>59</v>
      </c>
      <c r="B26" s="18" t="s">
        <v>100</v>
      </c>
      <c r="C26" s="2" t="s">
        <v>30</v>
      </c>
      <c r="D26" s="2"/>
      <c r="E26" s="4">
        <f>6716.16-2108.88</f>
        <v>4607.28</v>
      </c>
      <c r="G26" s="10"/>
    </row>
    <row r="27" spans="1:7" x14ac:dyDescent="0.25">
      <c r="A27" s="3" t="s">
        <v>60</v>
      </c>
      <c r="B27" s="18" t="s">
        <v>100</v>
      </c>
      <c r="C27" s="2" t="s">
        <v>30</v>
      </c>
      <c r="D27" s="2"/>
      <c r="E27" s="4">
        <v>2005.71</v>
      </c>
      <c r="G27" s="10"/>
    </row>
    <row r="28" spans="1:7" x14ac:dyDescent="0.25">
      <c r="A28" s="3" t="s">
        <v>28</v>
      </c>
      <c r="B28" s="18" t="s">
        <v>100</v>
      </c>
      <c r="C28" s="2" t="s">
        <v>30</v>
      </c>
      <c r="D28" s="2"/>
      <c r="E28" s="4">
        <v>6026.71</v>
      </c>
      <c r="G28" s="10"/>
    </row>
    <row r="29" spans="1:7" x14ac:dyDescent="0.25">
      <c r="A29" s="38" t="s">
        <v>101</v>
      </c>
      <c r="B29" s="18" t="s">
        <v>104</v>
      </c>
      <c r="C29" s="2" t="s">
        <v>78</v>
      </c>
      <c r="D29" s="16">
        <v>4</v>
      </c>
      <c r="E29" s="4">
        <f>D29*218.47</f>
        <v>873.88</v>
      </c>
      <c r="G29" s="10"/>
    </row>
    <row r="30" spans="1:7" ht="45" x14ac:dyDescent="0.25">
      <c r="A30" s="38" t="s">
        <v>102</v>
      </c>
      <c r="B30" s="18" t="s">
        <v>104</v>
      </c>
      <c r="C30" s="2" t="s">
        <v>78</v>
      </c>
      <c r="D30" s="16">
        <v>2</v>
      </c>
      <c r="E30" s="4">
        <f t="shared" ref="E30:E31" si="0">D30*218.47</f>
        <v>436.94</v>
      </c>
      <c r="G30" s="10"/>
    </row>
    <row r="31" spans="1:7" x14ac:dyDescent="0.25">
      <c r="A31" s="38" t="s">
        <v>103</v>
      </c>
      <c r="B31" s="49" t="s">
        <v>104</v>
      </c>
      <c r="C31" s="2" t="s">
        <v>78</v>
      </c>
      <c r="D31" s="46">
        <v>16</v>
      </c>
      <c r="E31" s="4">
        <f t="shared" si="0"/>
        <v>3495.52</v>
      </c>
      <c r="G31" s="10"/>
    </row>
    <row r="32" spans="1:7" s="9" customFormat="1" ht="14.25" x14ac:dyDescent="0.2">
      <c r="A32" s="5" t="s">
        <v>31</v>
      </c>
      <c r="B32" s="6"/>
      <c r="C32" s="7"/>
      <c r="D32" s="6"/>
      <c r="E32" s="8">
        <f>SUM(E21:E31)</f>
        <v>286198.82000000007</v>
      </c>
    </row>
    <row r="33" spans="1:9" s="9" customFormat="1" ht="14.25" x14ac:dyDescent="0.2">
      <c r="A33" s="11"/>
      <c r="B33" s="12"/>
      <c r="C33" s="13"/>
      <c r="D33" s="12"/>
      <c r="E33" s="14"/>
    </row>
    <row r="34" spans="1:9" ht="33.75" customHeight="1" x14ac:dyDescent="0.25">
      <c r="A34" s="87" t="s">
        <v>141</v>
      </c>
      <c r="B34" s="87"/>
      <c r="C34" s="87"/>
      <c r="D34" s="87"/>
      <c r="E34" s="87"/>
    </row>
    <row r="35" spans="1:9" ht="33" customHeight="1" x14ac:dyDescent="0.25">
      <c r="A35" s="80" t="s">
        <v>21</v>
      </c>
      <c r="B35" s="80"/>
      <c r="C35" s="80"/>
      <c r="D35" s="80"/>
      <c r="E35" s="80"/>
    </row>
    <row r="36" spans="1:9" ht="13.9" customHeight="1" x14ac:dyDescent="0.25">
      <c r="A36" s="80" t="s">
        <v>20</v>
      </c>
      <c r="B36" s="80"/>
      <c r="C36" s="80"/>
      <c r="D36" s="80"/>
      <c r="E36" s="80"/>
    </row>
    <row r="37" spans="1:9" ht="28.5" customHeight="1" x14ac:dyDescent="0.25">
      <c r="A37" s="80" t="s">
        <v>34</v>
      </c>
      <c r="B37" s="80"/>
      <c r="C37" s="80"/>
      <c r="D37" s="80"/>
      <c r="E37" s="80"/>
    </row>
    <row r="38" spans="1:9" x14ac:dyDescent="0.25">
      <c r="A38" s="88" t="s">
        <v>5</v>
      </c>
      <c r="B38" s="88"/>
      <c r="C38" s="88"/>
      <c r="D38" s="88"/>
      <c r="E38" s="88"/>
    </row>
    <row r="39" spans="1:9" x14ac:dyDescent="0.25">
      <c r="A39" s="80" t="s">
        <v>18</v>
      </c>
      <c r="B39" s="80"/>
      <c r="C39" s="80"/>
      <c r="D39" s="80"/>
      <c r="E39" s="80"/>
      <c r="I39" s="1" t="s">
        <v>40</v>
      </c>
    </row>
    <row r="40" spans="1:9" ht="13.9" customHeight="1" x14ac:dyDescent="0.25">
      <c r="A40" s="85" t="s">
        <v>33</v>
      </c>
      <c r="B40" s="85"/>
      <c r="C40" s="85"/>
      <c r="D40" s="85"/>
      <c r="E40" s="85"/>
    </row>
    <row r="41" spans="1:9" x14ac:dyDescent="0.25">
      <c r="B41" s="86" t="s">
        <v>19</v>
      </c>
      <c r="C41" s="86"/>
      <c r="D41" s="86"/>
      <c r="E41" s="48" t="s">
        <v>6</v>
      </c>
    </row>
    <row r="42" spans="1:9" x14ac:dyDescent="0.25">
      <c r="A42" s="19"/>
      <c r="B42" s="19"/>
      <c r="C42" s="19"/>
      <c r="D42" s="19"/>
      <c r="E42" s="19"/>
    </row>
    <row r="43" spans="1:9" ht="13.9" customHeight="1" x14ac:dyDescent="0.25">
      <c r="A43" s="85" t="s">
        <v>54</v>
      </c>
      <c r="B43" s="85"/>
      <c r="C43" s="85"/>
      <c r="D43" s="85"/>
      <c r="E43" s="85"/>
    </row>
    <row r="44" spans="1:9" x14ac:dyDescent="0.25">
      <c r="B44" s="86" t="s">
        <v>19</v>
      </c>
      <c r="C44" s="86"/>
      <c r="D44" s="86"/>
      <c r="E44" s="48" t="s">
        <v>6</v>
      </c>
    </row>
    <row r="45" spans="1:9" x14ac:dyDescent="0.25">
      <c r="A45" s="1" t="s">
        <v>41</v>
      </c>
    </row>
    <row r="46" spans="1:9" x14ac:dyDescent="0.25">
      <c r="A46" s="9" t="s">
        <v>36</v>
      </c>
    </row>
    <row r="47" spans="1:9" x14ac:dyDescent="0.25">
      <c r="A47" s="9" t="s">
        <v>45</v>
      </c>
      <c r="B47" s="28">
        <f>'3кв'!B53</f>
        <v>-84188.371999999916</v>
      </c>
    </row>
    <row r="48" spans="1:9" ht="36" customHeight="1" x14ac:dyDescent="0.25">
      <c r="A48" s="47" t="s">
        <v>105</v>
      </c>
      <c r="B48" s="15"/>
    </row>
    <row r="49" spans="1:7" x14ac:dyDescent="0.25">
      <c r="A49" s="1" t="s">
        <v>37</v>
      </c>
      <c r="B49" s="15">
        <f>297888.34-162.17-3.74</f>
        <v>297722.43000000005</v>
      </c>
    </row>
    <row r="50" spans="1:7" x14ac:dyDescent="0.25">
      <c r="A50" s="1" t="s">
        <v>39</v>
      </c>
      <c r="B50" s="15">
        <f>F50+F51+F52</f>
        <v>65391.25</v>
      </c>
      <c r="F50" s="1">
        <v>25725.54</v>
      </c>
      <c r="G50" s="1" t="s">
        <v>55</v>
      </c>
    </row>
    <row r="51" spans="1:7" x14ac:dyDescent="0.25">
      <c r="A51" s="1" t="s">
        <v>49</v>
      </c>
      <c r="B51" s="15">
        <v>1050</v>
      </c>
      <c r="F51" s="1">
        <v>14285.23</v>
      </c>
      <c r="G51" s="1" t="s">
        <v>56</v>
      </c>
    </row>
    <row r="52" spans="1:7" x14ac:dyDescent="0.25">
      <c r="A52" s="1" t="s">
        <v>47</v>
      </c>
      <c r="B52" s="15">
        <f>3*330+90</f>
        <v>1080</v>
      </c>
      <c r="F52" s="1">
        <v>25380.48</v>
      </c>
      <c r="G52" s="1" t="s">
        <v>91</v>
      </c>
    </row>
    <row r="53" spans="1:7" x14ac:dyDescent="0.25">
      <c r="A53" s="1" t="s">
        <v>50</v>
      </c>
      <c r="B53" s="15">
        <f>3*300</f>
        <v>900</v>
      </c>
    </row>
    <row r="54" spans="1:7" ht="30" x14ac:dyDescent="0.25">
      <c r="A54" s="47" t="s">
        <v>43</v>
      </c>
      <c r="B54" s="15">
        <f>E32</f>
        <v>286198.82000000007</v>
      </c>
    </row>
    <row r="55" spans="1:7" x14ac:dyDescent="0.25">
      <c r="A55" s="17" t="s">
        <v>38</v>
      </c>
      <c r="B55" s="27">
        <f>B47+B49+B50+B51+B52+B53-B54</f>
        <v>-4243.5119999999297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8:E38"/>
    <mergeCell ref="A13:E13"/>
    <mergeCell ref="A14:E14"/>
    <mergeCell ref="A15:E15"/>
    <mergeCell ref="A16:E16"/>
    <mergeCell ref="A17:E17"/>
    <mergeCell ref="A18:E18"/>
    <mergeCell ref="A19:E19"/>
    <mergeCell ref="A34:E34"/>
    <mergeCell ref="A35:E35"/>
    <mergeCell ref="A36:E36"/>
    <mergeCell ref="A37:E37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BreakPreview" topLeftCell="A31" zoomScaleNormal="100" zoomScaleSheetLayoutView="100" workbookViewId="0">
      <selection activeCell="B44" sqref="B44"/>
    </sheetView>
  </sheetViews>
  <sheetFormatPr defaultRowHeight="15.75" x14ac:dyDescent="0.25"/>
  <cols>
    <col min="1" max="1" width="10.5703125" style="51" customWidth="1"/>
    <col min="2" max="2" width="54.28515625" style="51" customWidth="1"/>
    <col min="3" max="3" width="16.42578125" style="69" customWidth="1"/>
    <col min="4" max="4" width="18.28515625" style="51" customWidth="1"/>
    <col min="5" max="5" width="14.7109375" style="51" customWidth="1"/>
    <col min="6" max="6" width="19.28515625" style="51" customWidth="1"/>
    <col min="7" max="7" width="12" style="51" customWidth="1"/>
    <col min="8" max="8" width="13.5703125" style="51" customWidth="1"/>
    <col min="9" max="16384" width="9.140625" style="51"/>
  </cols>
  <sheetData>
    <row r="1" spans="1:5" x14ac:dyDescent="0.25">
      <c r="A1" s="91" t="s">
        <v>106</v>
      </c>
      <c r="B1" s="91"/>
      <c r="C1" s="91"/>
      <c r="D1" s="50"/>
    </row>
    <row r="2" spans="1:5" x14ac:dyDescent="0.25">
      <c r="A2" s="92" t="s">
        <v>107</v>
      </c>
      <c r="B2" s="92"/>
      <c r="C2" s="92"/>
      <c r="D2" s="52"/>
    </row>
    <row r="3" spans="1:5" x14ac:dyDescent="0.25">
      <c r="A3" s="92" t="s">
        <v>108</v>
      </c>
      <c r="B3" s="92"/>
      <c r="C3" s="92"/>
      <c r="D3" s="52"/>
    </row>
    <row r="4" spans="1:5" x14ac:dyDescent="0.25">
      <c r="A4" s="91" t="s">
        <v>127</v>
      </c>
      <c r="B4" s="91"/>
      <c r="C4" s="91"/>
      <c r="D4" s="50"/>
    </row>
    <row r="5" spans="1:5" x14ac:dyDescent="0.25">
      <c r="A5" s="93"/>
      <c r="B5" s="93"/>
      <c r="C5" s="93"/>
    </row>
    <row r="6" spans="1:5" x14ac:dyDescent="0.25">
      <c r="A6" s="52"/>
      <c r="B6" s="53" t="s">
        <v>109</v>
      </c>
      <c r="C6" s="70">
        <f>'1кв'!B47</f>
        <v>-93959.45</v>
      </c>
      <c r="D6" s="55"/>
    </row>
    <row r="7" spans="1:5" x14ac:dyDescent="0.25">
      <c r="A7" s="56" t="s">
        <v>110</v>
      </c>
      <c r="B7" s="53" t="s">
        <v>128</v>
      </c>
      <c r="C7" s="54"/>
      <c r="D7" s="55"/>
    </row>
    <row r="8" spans="1:5" x14ac:dyDescent="0.25">
      <c r="A8" s="52"/>
      <c r="B8" s="53" t="s">
        <v>111</v>
      </c>
      <c r="C8" s="54"/>
      <c r="D8" s="55"/>
    </row>
    <row r="9" spans="1:5" x14ac:dyDescent="0.25">
      <c r="A9" s="52"/>
      <c r="B9" s="3" t="s">
        <v>129</v>
      </c>
      <c r="C9" s="54"/>
      <c r="D9" s="55"/>
    </row>
    <row r="10" spans="1:5" x14ac:dyDescent="0.25">
      <c r="A10" s="52"/>
      <c r="B10" s="3" t="s">
        <v>130</v>
      </c>
      <c r="C10" s="54"/>
      <c r="D10" s="55"/>
    </row>
    <row r="11" spans="1:5" x14ac:dyDescent="0.25">
      <c r="A11" s="52"/>
      <c r="B11" s="3" t="s">
        <v>131</v>
      </c>
      <c r="C11" s="54"/>
      <c r="D11" s="72"/>
    </row>
    <row r="12" spans="1:5" x14ac:dyDescent="0.25">
      <c r="B12" s="57" t="s">
        <v>112</v>
      </c>
      <c r="C12" s="73">
        <f>'1кв'!B49+'2кв'!B50+'3кв'!B47+'4кв'!B49</f>
        <v>1007581.1900000001</v>
      </c>
      <c r="D12" s="59"/>
      <c r="E12" s="60"/>
    </row>
    <row r="13" spans="1:5" ht="15.75" customHeight="1" x14ac:dyDescent="0.25">
      <c r="A13" s="56"/>
      <c r="B13" s="20" t="s">
        <v>132</v>
      </c>
      <c r="C13" s="33"/>
      <c r="D13" s="71"/>
      <c r="E13" s="60"/>
    </row>
    <row r="14" spans="1:5" ht="15.75" customHeight="1" x14ac:dyDescent="0.25">
      <c r="A14" s="56"/>
      <c r="B14" s="20" t="s">
        <v>133</v>
      </c>
      <c r="C14" s="33">
        <f>'1кв'!F51+'3кв'!F49+'4кв'!F51</f>
        <v>24078.11</v>
      </c>
      <c r="D14" s="71"/>
      <c r="E14" s="60"/>
    </row>
    <row r="15" spans="1:5" ht="15.75" customHeight="1" x14ac:dyDescent="0.25">
      <c r="A15" s="56"/>
      <c r="B15" s="20" t="s">
        <v>134</v>
      </c>
      <c r="C15" s="33">
        <f>'4кв'!F50+'3кв'!F48+'2кв'!F51+'1кв'!F50</f>
        <v>111026.93</v>
      </c>
      <c r="D15" s="71"/>
      <c r="E15" s="60"/>
    </row>
    <row r="16" spans="1:5" ht="15.75" customHeight="1" x14ac:dyDescent="0.25">
      <c r="A16" s="56"/>
      <c r="B16" s="20" t="s">
        <v>135</v>
      </c>
      <c r="C16" s="33">
        <f>'4кв'!F52+'3кв'!F50</f>
        <v>168438.08000000002</v>
      </c>
      <c r="D16" s="71"/>
      <c r="E16" s="60"/>
    </row>
    <row r="17" spans="1:5" ht="30" x14ac:dyDescent="0.25">
      <c r="A17" s="56"/>
      <c r="B17" s="61" t="s">
        <v>113</v>
      </c>
      <c r="C17" s="58">
        <f>'1кв'!B51+'2кв'!B52+'3кв'!B49+'4кв'!B51</f>
        <v>4200</v>
      </c>
      <c r="D17" s="59"/>
      <c r="E17" s="60"/>
    </row>
    <row r="18" spans="1:5" ht="30" x14ac:dyDescent="0.25">
      <c r="A18" s="56"/>
      <c r="B18" s="61" t="s">
        <v>114</v>
      </c>
      <c r="C18" s="58">
        <f>'1кв'!B52+'2кв'!B53+'3кв'!B50+'4кв'!B52</f>
        <v>3780</v>
      </c>
      <c r="D18" s="59"/>
      <c r="E18" s="60"/>
    </row>
    <row r="19" spans="1:5" ht="30" x14ac:dyDescent="0.25">
      <c r="A19" s="56"/>
      <c r="B19" s="61" t="s">
        <v>115</v>
      </c>
      <c r="C19" s="58">
        <f>'1кв'!B53+'2кв'!B54+'3кв'!B51+'4кв'!B53</f>
        <v>3600</v>
      </c>
      <c r="D19" s="59"/>
      <c r="E19" s="60"/>
    </row>
    <row r="20" spans="1:5" x14ac:dyDescent="0.25">
      <c r="A20" s="45"/>
      <c r="B20" s="57" t="s">
        <v>116</v>
      </c>
      <c r="C20" s="54">
        <f>SUM(C12:C19)</f>
        <v>1322704.31</v>
      </c>
      <c r="D20" s="55"/>
      <c r="E20" s="60"/>
    </row>
    <row r="21" spans="1:5" x14ac:dyDescent="0.25">
      <c r="B21" s="94"/>
      <c r="C21" s="95"/>
      <c r="D21" s="62"/>
    </row>
    <row r="22" spans="1:5" x14ac:dyDescent="0.25">
      <c r="A22" s="63" t="s">
        <v>117</v>
      </c>
      <c r="B22" s="20" t="s">
        <v>48</v>
      </c>
      <c r="C22" s="58">
        <f>'1кв'!E21+'2кв'!E21+'3кв'!E21+'4кв'!E21</f>
        <v>700600.89599999995</v>
      </c>
      <c r="D22" s="62"/>
    </row>
    <row r="23" spans="1:5" ht="30" x14ac:dyDescent="0.25">
      <c r="A23" s="63"/>
      <c r="B23" s="3" t="s">
        <v>84</v>
      </c>
      <c r="C23" s="58">
        <f>'1кв'!E22+'2кв'!E22+'3кв'!E22+'4кв'!E22</f>
        <v>23224.74</v>
      </c>
      <c r="D23" s="62"/>
    </row>
    <row r="24" spans="1:5" x14ac:dyDescent="0.25">
      <c r="A24" s="63"/>
      <c r="B24" s="3" t="s">
        <v>42</v>
      </c>
      <c r="C24" s="58">
        <f>'1кв'!E23+'2кв'!E23+'3кв'!E23+'4кв'!E23</f>
        <v>275396.97600000002</v>
      </c>
      <c r="D24" s="62"/>
    </row>
    <row r="25" spans="1:5" x14ac:dyDescent="0.25">
      <c r="A25" s="63"/>
      <c r="B25" s="3" t="s">
        <v>140</v>
      </c>
      <c r="C25" s="58">
        <f>'4кв'!E24</f>
        <v>1838.46</v>
      </c>
      <c r="D25" s="62"/>
    </row>
    <row r="26" spans="1:5" x14ac:dyDescent="0.25">
      <c r="A26" s="63"/>
      <c r="B26" s="33" t="s">
        <v>61</v>
      </c>
      <c r="C26" s="58">
        <f>'1кв'!E24+'2кв'!E24+'3кв'!E24+'4кв'!E25</f>
        <v>25957.79</v>
      </c>
      <c r="D26" s="62"/>
    </row>
    <row r="27" spans="1:5" x14ac:dyDescent="0.25">
      <c r="A27" s="63"/>
      <c r="B27" s="3" t="s">
        <v>59</v>
      </c>
      <c r="C27" s="58">
        <f>'1кв'!E25+'2кв'!E25+'3кв'!E25+'4кв'!E26</f>
        <v>28474</v>
      </c>
      <c r="D27" s="62"/>
    </row>
    <row r="28" spans="1:5" x14ac:dyDescent="0.25">
      <c r="B28" s="3" t="s">
        <v>60</v>
      </c>
      <c r="C28" s="58">
        <f>'1кв'!E26+'2кв'!E26+'3кв'!E26+'4кв'!E27</f>
        <v>7893.78</v>
      </c>
      <c r="D28" s="62"/>
      <c r="E28" s="60"/>
    </row>
    <row r="29" spans="1:5" x14ac:dyDescent="0.25">
      <c r="B29" s="3" t="s">
        <v>28</v>
      </c>
      <c r="C29" s="58">
        <f>'1кв'!E27+'2кв'!E27+'3кв'!E27+'4кв'!E28</f>
        <v>8275.17</v>
      </c>
      <c r="D29" s="62"/>
    </row>
    <row r="30" spans="1:5" x14ac:dyDescent="0.25">
      <c r="A30" s="63"/>
      <c r="B30" s="65" t="s">
        <v>136</v>
      </c>
      <c r="C30" s="58">
        <f>33*206.95+22*218.47</f>
        <v>11635.689999999999</v>
      </c>
      <c r="D30" s="62"/>
    </row>
    <row r="31" spans="1:5" x14ac:dyDescent="0.25">
      <c r="A31" s="63"/>
      <c r="B31" s="65" t="s">
        <v>118</v>
      </c>
      <c r="C31" s="58">
        <f>SUM(C33:C35)</f>
        <v>149690.87</v>
      </c>
      <c r="D31" s="62"/>
    </row>
    <row r="32" spans="1:5" x14ac:dyDescent="0.25">
      <c r="A32" s="63"/>
      <c r="B32" s="64" t="s">
        <v>111</v>
      </c>
      <c r="C32" s="58"/>
      <c r="D32" s="62"/>
    </row>
    <row r="33" spans="1:6" x14ac:dyDescent="0.25">
      <c r="A33" s="63"/>
      <c r="B33" s="38" t="s">
        <v>137</v>
      </c>
      <c r="C33" s="74">
        <f>'2кв'!E29</f>
        <v>2845.07</v>
      </c>
      <c r="D33" s="62"/>
    </row>
    <row r="34" spans="1:6" ht="30" x14ac:dyDescent="0.25">
      <c r="A34" s="63"/>
      <c r="B34" s="38" t="s">
        <v>138</v>
      </c>
      <c r="C34" s="75">
        <v>22615.8</v>
      </c>
      <c r="D34" s="62"/>
    </row>
    <row r="35" spans="1:6" x14ac:dyDescent="0.25">
      <c r="A35" s="63"/>
      <c r="B35" s="38" t="s">
        <v>139</v>
      </c>
      <c r="C35" s="75">
        <v>124230</v>
      </c>
      <c r="D35" s="62"/>
    </row>
    <row r="36" spans="1:6" x14ac:dyDescent="0.25">
      <c r="B36" s="66" t="s">
        <v>119</v>
      </c>
      <c r="C36" s="54">
        <f>SUM(C22:C31)</f>
        <v>1232988.372</v>
      </c>
      <c r="D36" s="62"/>
      <c r="E36" s="60"/>
      <c r="F36" s="60"/>
    </row>
    <row r="37" spans="1:6" x14ac:dyDescent="0.25">
      <c r="B37" s="67" t="s">
        <v>120</v>
      </c>
      <c r="C37" s="70">
        <f>(C6+C20)-C36</f>
        <v>-4243.5119999998715</v>
      </c>
      <c r="D37" s="62"/>
      <c r="E37" s="60"/>
    </row>
    <row r="38" spans="1:6" x14ac:dyDescent="0.25">
      <c r="B38" s="56"/>
      <c r="C38" s="68"/>
      <c r="D38" s="62"/>
    </row>
    <row r="39" spans="1:6" x14ac:dyDescent="0.25">
      <c r="B39" s="56" t="s">
        <v>142</v>
      </c>
      <c r="C39" s="56"/>
      <c r="D39" s="62"/>
    </row>
    <row r="40" spans="1:6" x14ac:dyDescent="0.25">
      <c r="B40" s="56" t="s">
        <v>143</v>
      </c>
      <c r="C40" s="56">
        <v>42320.41</v>
      </c>
      <c r="D40" s="62"/>
    </row>
    <row r="41" spans="1:6" x14ac:dyDescent="0.25">
      <c r="B41" s="96" t="s">
        <v>144</v>
      </c>
      <c r="C41" s="96">
        <v>49856.59</v>
      </c>
      <c r="D41" s="62"/>
    </row>
    <row r="42" spans="1:6" x14ac:dyDescent="0.25">
      <c r="B42" s="56" t="s">
        <v>145</v>
      </c>
      <c r="C42" s="56">
        <f>C41-C40</f>
        <v>7536.179999999993</v>
      </c>
      <c r="D42" s="62"/>
    </row>
    <row r="43" spans="1:6" x14ac:dyDescent="0.25">
      <c r="B43" s="56"/>
      <c r="C43" s="68"/>
      <c r="D43" s="62"/>
    </row>
    <row r="44" spans="1:6" x14ac:dyDescent="0.25">
      <c r="A44" s="56" t="s">
        <v>121</v>
      </c>
      <c r="C44" s="68"/>
      <c r="D44" s="62"/>
    </row>
    <row r="45" spans="1:6" x14ac:dyDescent="0.25">
      <c r="B45" s="56"/>
      <c r="C45" s="68"/>
      <c r="D45" s="62"/>
    </row>
    <row r="46" spans="1:6" x14ac:dyDescent="0.25">
      <c r="A46" s="51" t="s">
        <v>122</v>
      </c>
      <c r="B46" s="56" t="s">
        <v>123</v>
      </c>
      <c r="C46" s="68"/>
      <c r="D46" s="62"/>
    </row>
    <row r="47" spans="1:6" x14ac:dyDescent="0.25">
      <c r="B47" s="56" t="s">
        <v>124</v>
      </c>
      <c r="C47" s="68"/>
      <c r="D47" s="62"/>
    </row>
    <row r="48" spans="1:6" x14ac:dyDescent="0.25">
      <c r="B48" s="56" t="s">
        <v>125</v>
      </c>
      <c r="C48" s="68"/>
      <c r="D48" s="62"/>
    </row>
    <row r="49" spans="2:4" x14ac:dyDescent="0.25">
      <c r="B49" s="56"/>
      <c r="C49" s="68"/>
      <c r="D49" s="62"/>
    </row>
    <row r="50" spans="2:4" x14ac:dyDescent="0.25">
      <c r="B50" s="56" t="s">
        <v>126</v>
      </c>
      <c r="C50" s="68"/>
      <c r="D50" s="62"/>
    </row>
    <row r="51" spans="2:4" x14ac:dyDescent="0.25">
      <c r="B51" s="56"/>
      <c r="C51" s="68"/>
      <c r="D51" s="62"/>
    </row>
    <row r="52" spans="2:4" x14ac:dyDescent="0.25">
      <c r="B52" s="56"/>
      <c r="C52" s="68"/>
      <c r="D52" s="62"/>
    </row>
  </sheetData>
  <mergeCells count="6">
    <mergeCell ref="B21:C2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2022-03-11T06:35:42Z</dcterms:modified>
</cp:coreProperties>
</file>