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externalReferences>
    <externalReference r:id="rId6"/>
  </externalReferences>
  <definedNames>
    <definedName name="_xlnm.Print_Area" localSheetId="0">'1кв'!$A$1:$E$57</definedName>
    <definedName name="_xlnm.Print_Area" localSheetId="1">'2кв'!$A$1:$E$57</definedName>
    <definedName name="_xlnm.Print_Area" localSheetId="2">'3кв'!$A$1:$E$54</definedName>
    <definedName name="_xlnm.Print_Area" localSheetId="3">'4кв'!$A$1:$E$54</definedName>
    <definedName name="_xlnm.Print_Area" localSheetId="4">отчет!$A$1:$C$48</definedName>
  </definedNames>
  <calcPr calcId="145621"/>
</workbook>
</file>

<file path=xl/calcChain.xml><?xml version="1.0" encoding="utf-8"?>
<calcChain xmlns="http://schemas.openxmlformats.org/spreadsheetml/2006/main">
  <c r="C34" i="20" l="1"/>
  <c r="C40" i="20"/>
  <c r="C28" i="20" l="1"/>
  <c r="D34" i="16"/>
  <c r="D34" i="17"/>
  <c r="E31" i="19"/>
  <c r="E31" i="18"/>
  <c r="E34" i="17"/>
  <c r="E34" i="16"/>
  <c r="E25" i="19"/>
  <c r="E26" i="19"/>
  <c r="C25" i="20" s="1"/>
  <c r="C33" i="20"/>
  <c r="C32" i="20"/>
  <c r="C21" i="20"/>
  <c r="C22" i="20"/>
  <c r="C23" i="20"/>
  <c r="C24" i="20"/>
  <c r="C26" i="20"/>
  <c r="C27" i="20"/>
  <c r="C20" i="20"/>
  <c r="C14" i="20"/>
  <c r="C15" i="20"/>
  <c r="C16" i="20"/>
  <c r="C17" i="20"/>
  <c r="C13" i="20"/>
  <c r="C6" i="20"/>
  <c r="C31" i="20"/>
  <c r="C29" i="20" s="1"/>
  <c r="B51" i="19"/>
  <c r="B48" i="19"/>
  <c r="E30" i="19"/>
  <c r="B52" i="19"/>
  <c r="B50" i="19"/>
  <c r="E22" i="19"/>
  <c r="F19" i="19"/>
  <c r="E23" i="19" s="1"/>
  <c r="C18" i="20" l="1"/>
  <c r="E21" i="19"/>
  <c r="B53" i="19" s="1"/>
  <c r="B48" i="18"/>
  <c r="E22" i="18"/>
  <c r="C35" i="20" l="1"/>
  <c r="B52" i="18"/>
  <c r="B51" i="18"/>
  <c r="B50" i="18"/>
  <c r="G47" i="18"/>
  <c r="F19" i="18"/>
  <c r="E23" i="18" s="1"/>
  <c r="E21" i="18" l="1"/>
  <c r="B53" i="18" s="1"/>
  <c r="B51" i="17"/>
  <c r="E30" i="17" l="1"/>
  <c r="E31" i="17"/>
  <c r="E33" i="17"/>
  <c r="E29" i="17"/>
  <c r="E22" i="17"/>
  <c r="B55" i="17"/>
  <c r="B54" i="17"/>
  <c r="B53" i="17"/>
  <c r="G50" i="17"/>
  <c r="E23" i="17"/>
  <c r="E21" i="17"/>
  <c r="F19" i="17"/>
  <c r="B56" i="17" l="1"/>
  <c r="E31" i="16"/>
  <c r="E32" i="16"/>
  <c r="E33" i="16"/>
  <c r="E30" i="16" l="1"/>
  <c r="B55" i="16"/>
  <c r="B54" i="16"/>
  <c r="B53" i="16"/>
  <c r="G50" i="16"/>
  <c r="E22" i="16"/>
  <c r="F19" i="16"/>
  <c r="E23" i="16" s="1"/>
  <c r="E21" i="16" l="1"/>
  <c r="B56" i="16" s="1"/>
  <c r="B57" i="16" l="1"/>
  <c r="B49" i="17" s="1"/>
  <c r="B57" i="17" s="1"/>
  <c r="B46" i="18" s="1"/>
  <c r="B54" i="18" s="1"/>
  <c r="B46" i="19" s="1"/>
  <c r="B54" i="19" s="1"/>
</calcChain>
</file>

<file path=xl/sharedStrings.xml><?xml version="1.0" encoding="utf-8"?>
<sst xmlns="http://schemas.openxmlformats.org/spreadsheetml/2006/main" count="372" uniqueCount="133">
  <si>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</si>
  <si>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</si>
  <si>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</si>
  <si>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</si>
  <si>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</si>
  <si>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</si>
  <si>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</si>
  <si>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</si>
  <si>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</si>
  <si>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</si>
  <si>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</si>
  <si>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</si>
  <si>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</si>
  <si>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</si>
  <si>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</si>
  <si>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</si>
  <si>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</si>
  <si>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</si>
  <si>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</si>
  <si>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</si>
  <si>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</si>
  <si>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</si>
  <si>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</si>
  <si>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</si>
  <si>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</si>
  <si>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35/1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</si>
  <si>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№35/1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</si>
  <si>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</si>
  <si>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</si>
  <si>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</si>
  <si>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март</t>
  </si>
  <si>
    <t>Итого расходов: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</si>
  <si>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</si>
  <si>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</si>
  <si>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</si>
  <si>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</si>
  <si>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в т.ч. Оплачено</t>
  </si>
  <si>
    <t xml:space="preserve">Итого остаток на конец квартала </t>
  </si>
  <si>
    <t>не жилые помещения</t>
  </si>
  <si>
    <t>S дома= 2323,7+163,1(не жил.)=2486,8 м2</t>
  </si>
  <si>
    <t xml:space="preserve">Расходы по содержанию и тек.ремонту </t>
  </si>
  <si>
    <r>
      <t xml:space="preserve">        1. Исполнителем предъявлены к приемке следующие оказанные на основании договора управления многоквартирным домом   </t>
    </r>
    <r>
      <rPr>
        <u/>
        <sz val="11"/>
        <color theme="1"/>
        <rFont val="Times New Roman"/>
        <family val="1"/>
        <charset val="204"/>
      </rPr>
      <t>№5  от   01.04.2015 г.</t>
    </r>
  </si>
  <si>
    <t>ч/ч</t>
  </si>
  <si>
    <t>Остаток на начало квартала</t>
  </si>
  <si>
    <t xml:space="preserve">Расходы по управлению МКД </t>
  </si>
  <si>
    <t>одн</t>
  </si>
  <si>
    <t>февраль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</si>
  <si>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</si>
  <si>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</si>
  <si>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</si>
  <si>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</si>
  <si>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</si>
  <si>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Красноруцкой Инны Петровны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</si>
  <si>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___________________</t>
    </r>
  </si>
  <si>
    <t>Заказчик - Собственники МКД, в лице председателя совета МКД  Красноруцкая И.П.</t>
  </si>
  <si>
    <t>горячая вода на СОИ</t>
  </si>
  <si>
    <t>электроэнергия на СОИ</t>
  </si>
  <si>
    <t>водоотведение на СОИ</t>
  </si>
  <si>
    <t>холодная вода на СОИ</t>
  </si>
  <si>
    <t>Ремонт ВРУ (смета)</t>
  </si>
  <si>
    <t>Замена кранов на стояке ХВС в подвале</t>
  </si>
  <si>
    <t xml:space="preserve">Частичный ремонт мягкой кровли </t>
  </si>
  <si>
    <t>замена стояка КНС кв.22</t>
  </si>
  <si>
    <t>Ремонт кровли АТС</t>
  </si>
  <si>
    <t>январь</t>
  </si>
  <si>
    <t xml:space="preserve">           2. Всего за период с "01" 01 2021 г. по "31" 03 2021 г. выполнено работ (оказано услуг) на общую сумму сто  семьдесят тысяч восемьсот один рубль 37 копеек</t>
  </si>
  <si>
    <t>Предъявлено населению 171052,68</t>
  </si>
  <si>
    <t>за 1 квартал 2021 года</t>
  </si>
  <si>
    <t>"31" 03 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</si>
  <si>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</si>
  <si>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</si>
  <si>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за 2 квартал 2021 года</t>
  </si>
  <si>
    <t>"30" 06  2021 г.</t>
  </si>
  <si>
    <t>частичный ремонт кровли кв.20</t>
  </si>
  <si>
    <t>покраска бордюров</t>
  </si>
  <si>
    <t>частичная замена стояка КНС кв.9</t>
  </si>
  <si>
    <t>апрель</t>
  </si>
  <si>
    <t>май</t>
  </si>
  <si>
    <t>Изготовление песочницы 1/3 стоимости (смета)</t>
  </si>
  <si>
    <t xml:space="preserve">           2. Всего за период с "01" 04 2021 г. по "30" 06 2021 г. выполнено работ (оказано услуг) на общую сумму сто пятьдесят пять тысяч шестьсот шестьдесят шесть рублей 66 копеек</t>
  </si>
  <si>
    <t>Предъявлено населению 166829,75</t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</si>
  <si>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</si>
  <si>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</si>
  <si>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</si>
  <si>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3 квартал</t>
  </si>
  <si>
    <t xml:space="preserve">           2. Всего за период с "01" 07 2021 г. по "30" 09 2021 г. выполнено работ (оказано услуг) на общую сумму сто пятьдесят тысяч восемьсот шестьдесят восемь рублей 36 копеек</t>
  </si>
  <si>
    <t>Предъявлено населению 164359,59</t>
  </si>
  <si>
    <t>4 квартал</t>
  </si>
  <si>
    <t xml:space="preserve">монтаж почтового ящика </t>
  </si>
  <si>
    <t>октябрь</t>
  </si>
  <si>
    <t>декабрь</t>
  </si>
  <si>
    <t>ч/час</t>
  </si>
  <si>
    <t>ремонт штукатурки боковых стенок крылец 65м2(смета)</t>
  </si>
  <si>
    <t>за 4 квартал 2021 года</t>
  </si>
  <si>
    <t>"31" 12 2021 г.</t>
  </si>
  <si>
    <t>Предъявлено населению 164417,01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</si>
  <si>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</si>
  <si>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</si>
  <si>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</si>
  <si>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</si>
  <si>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</si>
  <si>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</si>
  <si>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</si>
  <si>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</si>
  <si>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</si>
  <si>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Квант-телеком</t>
  </si>
  <si>
    <t>Итого доходов:</t>
  </si>
  <si>
    <t>Расходы:</t>
  </si>
  <si>
    <t>Работы по договору, всего</t>
  </si>
  <si>
    <t>* Изготовление песочницы 1/3 часть (смета)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</si>
  <si>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</si>
  <si>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</si>
  <si>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</si>
  <si>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</si>
  <si>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</si>
  <si>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</si>
  <si>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</si>
  <si>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</si>
  <si>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35/1</t>
  </si>
  <si>
    <t>Начислено всего 666021,46</t>
  </si>
  <si>
    <t>* холодная вода на СОИ-0</t>
  </si>
  <si>
    <t>* электроэнергия на СОИ- 12142,49</t>
  </si>
  <si>
    <t>* горячая вода на СОИ-9604,43</t>
  </si>
  <si>
    <t>* водоотведение на СОИ-16875,54</t>
  </si>
  <si>
    <t xml:space="preserve">Оплачено по нежилым помещениям Администрация </t>
  </si>
  <si>
    <t>* Ремонт ВРУ (смета)</t>
  </si>
  <si>
    <t>* Ремонт штукатурки боковых стенок крылец 65м2(смета)</t>
  </si>
  <si>
    <t>Непредвиденные расходы 63 ч/ч</t>
  </si>
  <si>
    <t xml:space="preserve">           2. Всего за период с "01" 10 2021 г. по "31" 12 2021 г. выполнено работ (оказано услуг) на общую сумму сто восемьдесят три тысячи четыреста тридцать девять рублей 07 копеек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</si>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</sst>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\-??_р_._-;_-@_-"/>
    <numFmt numFmtId="165" formatCode="#,##0.00_ ;\-#,##0.00\ "/>
    <numFmt numFmtId="166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 Cyr"/>
      <family val="2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164" fontId="13" fillId="0" borderId="0" applyFill="0" applyBorder="0" applyAlignment="0" applyProtection="0"/>
    <xf numFmtId="166" fontId="17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43" fontId="4" fillId="0" borderId="0" xfId="1" applyFont="1"/>
    <xf numFmtId="0" fontId="12" fillId="0" borderId="0" xfId="0" applyFont="1"/>
    <xf numFmtId="43" fontId="4" fillId="0" borderId="0" xfId="0" applyNumberFormat="1" applyFont="1"/>
    <xf numFmtId="0" fontId="10" fillId="0" borderId="4" xfId="0" applyFont="1" applyBorder="1" applyAlignment="1">
      <alignment horizontal="center"/>
    </xf>
    <xf numFmtId="39" fontId="7" fillId="0" borderId="0" xfId="1" applyNumberFormat="1" applyFont="1"/>
    <xf numFmtId="39" fontId="4" fillId="0" borderId="1" xfId="1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0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8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horizontal="right"/>
    </xf>
    <xf numFmtId="0" fontId="15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3" fontId="8" fillId="0" borderId="1" xfId="1" applyFont="1" applyBorder="1" applyAlignment="1">
      <alignment horizontal="center"/>
    </xf>
    <xf numFmtId="4" fontId="15" fillId="0" borderId="0" xfId="0" applyNumberFormat="1" applyFont="1" applyBorder="1"/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right"/>
    </xf>
    <xf numFmtId="165" fontId="3" fillId="0" borderId="0" xfId="1" applyNumberFormat="1" applyFont="1" applyBorder="1"/>
    <xf numFmtId="43" fontId="3" fillId="0" borderId="0" xfId="0" applyNumberFormat="1" applyFont="1"/>
    <xf numFmtId="0" fontId="3" fillId="0" borderId="1" xfId="0" applyFont="1" applyBorder="1"/>
    <xf numFmtId="43" fontId="3" fillId="2" borderId="0" xfId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9" fontId="3" fillId="2" borderId="8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3" fontId="3" fillId="2" borderId="1" xfId="1" applyFont="1" applyFill="1" applyBorder="1" applyAlignment="1"/>
    <xf numFmtId="43" fontId="3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/>
      <sheetData sheetId="1">
        <row r="29">
          <cell r="E29">
            <v>2845.07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2" zoomScaleSheetLayoutView="100" workbookViewId="0">
      <selection activeCell="D35" sqref="D3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31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67</v>
      </c>
      <c r="B3" s="76"/>
      <c r="C3" s="76"/>
      <c r="D3" s="76"/>
      <c r="E3" s="76"/>
    </row>
    <row r="4" spans="1:5" s="1" customFormat="1" ht="15.75" x14ac:dyDescent="0.25">
      <c r="A4" s="27" t="s">
        <v>13</v>
      </c>
      <c r="B4" s="28"/>
      <c r="C4" s="28"/>
      <c r="D4" s="72" t="s">
        <v>68</v>
      </c>
      <c r="E4" s="72"/>
    </row>
    <row r="5" spans="1:5" x14ac:dyDescent="0.25">
      <c r="A5" s="77" t="s">
        <v>0</v>
      </c>
      <c r="B5" s="77"/>
      <c r="C5" s="77"/>
      <c r="D5" s="77"/>
      <c r="E5" s="77"/>
    </row>
    <row r="6" spans="1:5" x14ac:dyDescent="0.25">
      <c r="A6" s="78" t="s">
        <v>25</v>
      </c>
      <c r="B6" s="78"/>
      <c r="C6" s="78"/>
      <c r="D6" s="78"/>
      <c r="E6" s="78"/>
    </row>
    <row r="7" spans="1:5" x14ac:dyDescent="0.25">
      <c r="A7" s="71" t="s">
        <v>1</v>
      </c>
      <c r="B7" s="71"/>
      <c r="C7" s="71"/>
      <c r="D7" s="71"/>
      <c r="E7" s="71"/>
    </row>
    <row r="8" spans="1:5" x14ac:dyDescent="0.25">
      <c r="A8" s="77" t="s">
        <v>52</v>
      </c>
      <c r="B8" s="77"/>
      <c r="C8" s="77"/>
      <c r="D8" s="77"/>
      <c r="E8" s="77"/>
    </row>
    <row r="9" spans="1:5" ht="25.5" customHeight="1" x14ac:dyDescent="0.25">
      <c r="A9" s="80" t="s">
        <v>14</v>
      </c>
      <c r="B9" s="81"/>
      <c r="C9" s="81"/>
      <c r="D9" s="81"/>
      <c r="E9" s="81"/>
    </row>
    <row r="10" spans="1:5" ht="31.5" customHeight="1" x14ac:dyDescent="0.25">
      <c r="A10" s="77" t="s">
        <v>53</v>
      </c>
      <c r="B10" s="77"/>
      <c r="C10" s="77"/>
      <c r="D10" s="77"/>
      <c r="E10" s="77"/>
    </row>
    <row r="11" spans="1:5" x14ac:dyDescent="0.25">
      <c r="A11" s="71" t="s">
        <v>15</v>
      </c>
      <c r="B11" s="82"/>
      <c r="C11" s="82"/>
      <c r="D11" s="82"/>
      <c r="E11" s="82"/>
    </row>
    <row r="12" spans="1:5" x14ac:dyDescent="0.25">
      <c r="A12" s="77" t="s">
        <v>22</v>
      </c>
      <c r="B12" s="77"/>
      <c r="C12" s="77"/>
      <c r="D12" s="77"/>
      <c r="E12" s="77"/>
    </row>
    <row r="13" spans="1:5" ht="11.25" customHeight="1" x14ac:dyDescent="0.25">
      <c r="A13" s="71" t="s">
        <v>2</v>
      </c>
      <c r="B13" s="82"/>
      <c r="C13" s="82"/>
      <c r="D13" s="82"/>
      <c r="E13" s="82"/>
    </row>
    <row r="14" spans="1:5" x14ac:dyDescent="0.25">
      <c r="A14" s="77" t="s">
        <v>23</v>
      </c>
      <c r="B14" s="77"/>
      <c r="C14" s="77"/>
      <c r="D14" s="77"/>
      <c r="E14" s="77"/>
    </row>
    <row r="15" spans="1:5" ht="10.5" customHeight="1" x14ac:dyDescent="0.25">
      <c r="A15" s="71" t="s">
        <v>16</v>
      </c>
      <c r="B15" s="82"/>
      <c r="C15" s="82"/>
      <c r="D15" s="82"/>
      <c r="E15" s="82"/>
    </row>
    <row r="16" spans="1:5" ht="30.75" customHeight="1" x14ac:dyDescent="0.25">
      <c r="A16" s="77" t="s">
        <v>17</v>
      </c>
      <c r="B16" s="77"/>
      <c r="C16" s="77"/>
      <c r="D16" s="77"/>
      <c r="E16" s="77"/>
    </row>
    <row r="17" spans="1:7" ht="27" customHeight="1" x14ac:dyDescent="0.25">
      <c r="A17" s="77" t="s">
        <v>41</v>
      </c>
      <c r="B17" s="77"/>
      <c r="C17" s="77"/>
      <c r="D17" s="77"/>
      <c r="E17" s="77"/>
    </row>
    <row r="18" spans="1:7" ht="33.75" customHeight="1" x14ac:dyDescent="0.25">
      <c r="A18" s="79" t="s">
        <v>26</v>
      </c>
      <c r="B18" s="79"/>
      <c r="C18" s="79"/>
      <c r="D18" s="79"/>
      <c r="E18" s="79"/>
    </row>
    <row r="19" spans="1:7" x14ac:dyDescent="0.25">
      <c r="A19" s="79"/>
      <c r="B19" s="79"/>
      <c r="C19" s="79"/>
      <c r="D19" s="79"/>
      <c r="E19" s="79"/>
      <c r="F19" s="2">
        <f>163.1+2323.7</f>
        <v>2486.7999999999997</v>
      </c>
      <c r="G19" s="2">
        <v>3</v>
      </c>
    </row>
    <row r="20" spans="1:7" ht="135" x14ac:dyDescent="0.25">
      <c r="A20" s="3" t="s">
        <v>7</v>
      </c>
      <c r="B20" s="2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22" t="s">
        <v>47</v>
      </c>
      <c r="B21" s="24" t="s">
        <v>34</v>
      </c>
      <c r="C21" s="3" t="s">
        <v>4</v>
      </c>
      <c r="D21" s="3">
        <v>12.64</v>
      </c>
      <c r="E21" s="6">
        <f>D21*F19*G19</f>
        <v>94299.455999999991</v>
      </c>
    </row>
    <row r="22" spans="1:7" ht="75" x14ac:dyDescent="0.25">
      <c r="A22" s="5" t="s">
        <v>51</v>
      </c>
      <c r="B22" s="7" t="s">
        <v>28</v>
      </c>
      <c r="C22" s="3" t="s">
        <v>4</v>
      </c>
      <c r="D22" s="3"/>
      <c r="E22" s="6">
        <f>1690.68*3</f>
        <v>5072.04</v>
      </c>
    </row>
    <row r="23" spans="1:7" x14ac:dyDescent="0.25">
      <c r="A23" s="5" t="s">
        <v>44</v>
      </c>
      <c r="B23" s="25" t="s">
        <v>24</v>
      </c>
      <c r="C23" s="8" t="s">
        <v>4</v>
      </c>
      <c r="D23" s="8">
        <v>4.78</v>
      </c>
      <c r="E23" s="6">
        <f>D23*F19*G19</f>
        <v>35660.712</v>
      </c>
      <c r="G23" s="17"/>
    </row>
    <row r="24" spans="1:7" x14ac:dyDescent="0.25">
      <c r="A24" s="5" t="s">
        <v>58</v>
      </c>
      <c r="B24" s="7" t="s">
        <v>28</v>
      </c>
      <c r="C24" s="3" t="s">
        <v>29</v>
      </c>
      <c r="D24" s="3"/>
      <c r="E24" s="6">
        <v>0</v>
      </c>
    </row>
    <row r="25" spans="1:7" ht="15.75" x14ac:dyDescent="0.25">
      <c r="A25" s="1" t="s">
        <v>55</v>
      </c>
      <c r="B25" s="7" t="s">
        <v>28</v>
      </c>
      <c r="C25" s="3" t="s">
        <v>29</v>
      </c>
      <c r="D25" s="3"/>
      <c r="E25" s="20">
        <v>3082.52</v>
      </c>
    </row>
    <row r="26" spans="1:7" x14ac:dyDescent="0.25">
      <c r="A26" s="5" t="s">
        <v>56</v>
      </c>
      <c r="B26" s="7" t="s">
        <v>28</v>
      </c>
      <c r="C26" s="3" t="s">
        <v>29</v>
      </c>
      <c r="D26" s="3"/>
      <c r="E26" s="6">
        <v>3450.16</v>
      </c>
    </row>
    <row r="27" spans="1:7" x14ac:dyDescent="0.25">
      <c r="A27" s="5" t="s">
        <v>57</v>
      </c>
      <c r="B27" s="7" t="s">
        <v>28</v>
      </c>
      <c r="C27" s="3" t="s">
        <v>29</v>
      </c>
      <c r="D27" s="3"/>
      <c r="E27" s="6">
        <v>4433.6400000000003</v>
      </c>
    </row>
    <row r="28" spans="1:7" x14ac:dyDescent="0.25">
      <c r="A28" s="5" t="s">
        <v>27</v>
      </c>
      <c r="B28" s="35" t="s">
        <v>28</v>
      </c>
      <c r="C28" s="3" t="s">
        <v>29</v>
      </c>
      <c r="D28" s="3"/>
      <c r="E28" s="6">
        <v>13205.94</v>
      </c>
    </row>
    <row r="29" spans="1:7" x14ac:dyDescent="0.25">
      <c r="A29" s="29" t="s">
        <v>59</v>
      </c>
      <c r="B29" s="36" t="s">
        <v>64</v>
      </c>
      <c r="C29" s="3" t="s">
        <v>29</v>
      </c>
      <c r="D29" s="3"/>
      <c r="E29" s="6">
        <v>4250.18</v>
      </c>
    </row>
    <row r="30" spans="1:7" ht="30" x14ac:dyDescent="0.25">
      <c r="A30" s="29" t="s">
        <v>60</v>
      </c>
      <c r="B30" s="18" t="s">
        <v>64</v>
      </c>
      <c r="C30" s="26" t="s">
        <v>42</v>
      </c>
      <c r="D30" s="37">
        <v>1</v>
      </c>
      <c r="E30" s="32">
        <f>D30*206.95</f>
        <v>206.95</v>
      </c>
    </row>
    <row r="31" spans="1:7" ht="30" x14ac:dyDescent="0.25">
      <c r="A31" s="29" t="s">
        <v>61</v>
      </c>
      <c r="B31" s="18" t="s">
        <v>46</v>
      </c>
      <c r="C31" s="3" t="s">
        <v>42</v>
      </c>
      <c r="D31" s="18">
        <v>18</v>
      </c>
      <c r="E31" s="32">
        <f t="shared" ref="E31:E33" si="0">D31*206.95</f>
        <v>3725.1</v>
      </c>
    </row>
    <row r="32" spans="1:7" x14ac:dyDescent="0.25">
      <c r="A32" s="29" t="s">
        <v>62</v>
      </c>
      <c r="B32" s="18" t="s">
        <v>30</v>
      </c>
      <c r="C32" s="3" t="s">
        <v>42</v>
      </c>
      <c r="D32" s="21">
        <v>0.5</v>
      </c>
      <c r="E32" s="32">
        <f t="shared" si="0"/>
        <v>103.47499999999999</v>
      </c>
    </row>
    <row r="33" spans="1:5" x14ac:dyDescent="0.25">
      <c r="A33" s="29" t="s">
        <v>63</v>
      </c>
      <c r="B33" s="18" t="s">
        <v>30</v>
      </c>
      <c r="C33" s="26" t="s">
        <v>42</v>
      </c>
      <c r="D33" s="18">
        <v>16</v>
      </c>
      <c r="E33" s="32">
        <f t="shared" si="0"/>
        <v>3311.2</v>
      </c>
    </row>
    <row r="34" spans="1:5" s="13" customFormat="1" ht="14.25" x14ac:dyDescent="0.2">
      <c r="A34" s="9" t="s">
        <v>31</v>
      </c>
      <c r="B34" s="10"/>
      <c r="C34" s="11"/>
      <c r="D34" s="11">
        <f>SUM(D30:D33)</f>
        <v>35.5</v>
      </c>
      <c r="E34" s="12">
        <f>SUM(E21:E33)</f>
        <v>170801.37300000002</v>
      </c>
    </row>
    <row r="36" spans="1:5" ht="30.75" customHeight="1" x14ac:dyDescent="0.25">
      <c r="A36" s="85" t="s">
        <v>65</v>
      </c>
      <c r="B36" s="85"/>
      <c r="C36" s="85"/>
      <c r="D36" s="85"/>
      <c r="E36" s="85"/>
    </row>
    <row r="37" spans="1:5" ht="30.75" customHeight="1" x14ac:dyDescent="0.25">
      <c r="A37" s="77" t="s">
        <v>21</v>
      </c>
      <c r="B37" s="77"/>
      <c r="C37" s="77"/>
      <c r="D37" s="77"/>
      <c r="E37" s="77"/>
    </row>
    <row r="38" spans="1:5" x14ac:dyDescent="0.25">
      <c r="A38" s="77" t="s">
        <v>20</v>
      </c>
      <c r="B38" s="77"/>
      <c r="C38" s="77"/>
      <c r="D38" s="77"/>
      <c r="E38" s="77"/>
    </row>
    <row r="39" spans="1:5" ht="30.75" customHeight="1" x14ac:dyDescent="0.25">
      <c r="A39" s="77" t="s">
        <v>33</v>
      </c>
      <c r="B39" s="77"/>
      <c r="C39" s="77"/>
      <c r="D39" s="77"/>
      <c r="E39" s="77"/>
    </row>
    <row r="40" spans="1:5" x14ac:dyDescent="0.25">
      <c r="A40" s="86" t="s">
        <v>5</v>
      </c>
      <c r="B40" s="86"/>
      <c r="C40" s="86"/>
      <c r="D40" s="86"/>
      <c r="E40" s="86"/>
    </row>
    <row r="41" spans="1:5" x14ac:dyDescent="0.25">
      <c r="A41" s="77" t="s">
        <v>18</v>
      </c>
      <c r="B41" s="77"/>
      <c r="C41" s="77"/>
      <c r="D41" s="77"/>
      <c r="E41" s="77"/>
    </row>
    <row r="42" spans="1:5" x14ac:dyDescent="0.25">
      <c r="A42" s="83" t="s">
        <v>32</v>
      </c>
      <c r="B42" s="83"/>
      <c r="C42" s="83"/>
      <c r="D42" s="83"/>
      <c r="E42" s="83"/>
    </row>
    <row r="43" spans="1:5" x14ac:dyDescent="0.25">
      <c r="B43" s="84" t="s">
        <v>19</v>
      </c>
      <c r="C43" s="84"/>
      <c r="D43" s="84"/>
      <c r="E43" s="4" t="s">
        <v>6</v>
      </c>
    </row>
    <row r="44" spans="1:5" x14ac:dyDescent="0.25">
      <c r="A44" s="30"/>
      <c r="B44" s="30"/>
      <c r="C44" s="30"/>
      <c r="D44" s="30"/>
      <c r="E44" s="30"/>
    </row>
    <row r="45" spans="1:5" x14ac:dyDescent="0.25">
      <c r="A45" s="83" t="s">
        <v>54</v>
      </c>
      <c r="B45" s="83"/>
      <c r="C45" s="83"/>
      <c r="D45" s="83"/>
      <c r="E45" s="83"/>
    </row>
    <row r="46" spans="1:5" x14ac:dyDescent="0.25">
      <c r="B46" s="84" t="s">
        <v>19</v>
      </c>
      <c r="C46" s="84"/>
      <c r="D46" s="84"/>
      <c r="E46" s="4" t="s">
        <v>6</v>
      </c>
    </row>
    <row r="47" spans="1:5" x14ac:dyDescent="0.25">
      <c r="A47" s="2" t="s">
        <v>39</v>
      </c>
    </row>
    <row r="48" spans="1:5" x14ac:dyDescent="0.25">
      <c r="A48" s="13" t="s">
        <v>35</v>
      </c>
    </row>
    <row r="49" spans="1:7" x14ac:dyDescent="0.25">
      <c r="A49" s="2" t="s">
        <v>43</v>
      </c>
      <c r="B49" s="19">
        <v>-67773.25</v>
      </c>
    </row>
    <row r="50" spans="1:7" ht="15.75" x14ac:dyDescent="0.25">
      <c r="A50" s="14" t="s">
        <v>66</v>
      </c>
      <c r="B50" s="15"/>
      <c r="F50" s="2" t="s">
        <v>45</v>
      </c>
      <c r="G50" s="2">
        <f>(27.49+98.83+88.46)*3</f>
        <v>644.33999999999992</v>
      </c>
    </row>
    <row r="51" spans="1:7" x14ac:dyDescent="0.25">
      <c r="A51" s="2" t="s">
        <v>36</v>
      </c>
      <c r="B51" s="15">
        <v>165556.72</v>
      </c>
    </row>
    <row r="52" spans="1:7" x14ac:dyDescent="0.25">
      <c r="A52" s="2" t="s">
        <v>38</v>
      </c>
      <c r="B52" s="15">
        <v>3817.08</v>
      </c>
    </row>
    <row r="53" spans="1:7" x14ac:dyDescent="0.25">
      <c r="A53" s="2" t="s">
        <v>49</v>
      </c>
      <c r="B53" s="15">
        <f>350*3</f>
        <v>1050</v>
      </c>
    </row>
    <row r="54" spans="1:7" x14ac:dyDescent="0.25">
      <c r="A54" s="2" t="s">
        <v>48</v>
      </c>
      <c r="B54" s="15">
        <f>3*300</f>
        <v>900</v>
      </c>
    </row>
    <row r="55" spans="1:7" x14ac:dyDescent="0.25">
      <c r="A55" s="2" t="s">
        <v>50</v>
      </c>
      <c r="B55" s="15">
        <f>200*3</f>
        <v>600</v>
      </c>
    </row>
    <row r="56" spans="1:7" ht="30" x14ac:dyDescent="0.25">
      <c r="A56" s="31" t="s">
        <v>40</v>
      </c>
      <c r="B56" s="15">
        <f>E34</f>
        <v>170801.37300000002</v>
      </c>
    </row>
    <row r="57" spans="1:7" x14ac:dyDescent="0.25">
      <c r="A57" s="16" t="s">
        <v>37</v>
      </c>
      <c r="B57" s="19">
        <f>B49+B51+B52+B53+B54+B55-B56</f>
        <v>-66650.823000000019</v>
      </c>
    </row>
  </sheetData>
  <mergeCells count="29">
    <mergeCell ref="A42:E42"/>
    <mergeCell ref="B43:D43"/>
    <mergeCell ref="A45:E45"/>
    <mergeCell ref="B46:D46"/>
    <mergeCell ref="A36:E36"/>
    <mergeCell ref="A37:E37"/>
    <mergeCell ref="A38:E38"/>
    <mergeCell ref="A39:E39"/>
    <mergeCell ref="A40:E40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D4:E4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7" zoomScaleSheetLayoutView="100" workbookViewId="0">
      <selection activeCell="A36" sqref="A36:E3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31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71</v>
      </c>
      <c r="B3" s="76"/>
      <c r="C3" s="76"/>
      <c r="D3" s="76"/>
      <c r="E3" s="76"/>
    </row>
    <row r="4" spans="1:5" s="1" customFormat="1" ht="15.75" x14ac:dyDescent="0.25">
      <c r="A4" s="27" t="s">
        <v>13</v>
      </c>
      <c r="B4" s="28"/>
      <c r="C4" s="28"/>
      <c r="D4" s="72" t="s">
        <v>72</v>
      </c>
      <c r="E4" s="72"/>
    </row>
    <row r="5" spans="1:5" x14ac:dyDescent="0.25">
      <c r="A5" s="77" t="s">
        <v>0</v>
      </c>
      <c r="B5" s="77"/>
      <c r="C5" s="77"/>
      <c r="D5" s="77"/>
      <c r="E5" s="77"/>
    </row>
    <row r="6" spans="1:5" x14ac:dyDescent="0.25">
      <c r="A6" s="78" t="s">
        <v>25</v>
      </c>
      <c r="B6" s="78"/>
      <c r="C6" s="78"/>
      <c r="D6" s="78"/>
      <c r="E6" s="78"/>
    </row>
    <row r="7" spans="1:5" x14ac:dyDescent="0.25">
      <c r="A7" s="71" t="s">
        <v>1</v>
      </c>
      <c r="B7" s="71"/>
      <c r="C7" s="71"/>
      <c r="D7" s="71"/>
      <c r="E7" s="71"/>
    </row>
    <row r="8" spans="1:5" x14ac:dyDescent="0.25">
      <c r="A8" s="77" t="s">
        <v>52</v>
      </c>
      <c r="B8" s="77"/>
      <c r="C8" s="77"/>
      <c r="D8" s="77"/>
      <c r="E8" s="77"/>
    </row>
    <row r="9" spans="1:5" ht="25.5" customHeight="1" x14ac:dyDescent="0.25">
      <c r="A9" s="80" t="s">
        <v>14</v>
      </c>
      <c r="B9" s="81"/>
      <c r="C9" s="81"/>
      <c r="D9" s="81"/>
      <c r="E9" s="81"/>
    </row>
    <row r="10" spans="1:5" ht="31.5" customHeight="1" x14ac:dyDescent="0.25">
      <c r="A10" s="77" t="s">
        <v>53</v>
      </c>
      <c r="B10" s="77"/>
      <c r="C10" s="77"/>
      <c r="D10" s="77"/>
      <c r="E10" s="77"/>
    </row>
    <row r="11" spans="1:5" x14ac:dyDescent="0.25">
      <c r="A11" s="71" t="s">
        <v>15</v>
      </c>
      <c r="B11" s="82"/>
      <c r="C11" s="82"/>
      <c r="D11" s="82"/>
      <c r="E11" s="82"/>
    </row>
    <row r="12" spans="1:5" x14ac:dyDescent="0.25">
      <c r="A12" s="77" t="s">
        <v>22</v>
      </c>
      <c r="B12" s="77"/>
      <c r="C12" s="77"/>
      <c r="D12" s="77"/>
      <c r="E12" s="77"/>
    </row>
    <row r="13" spans="1:5" ht="11.25" customHeight="1" x14ac:dyDescent="0.25">
      <c r="A13" s="71" t="s">
        <v>2</v>
      </c>
      <c r="B13" s="82"/>
      <c r="C13" s="82"/>
      <c r="D13" s="82"/>
      <c r="E13" s="82"/>
    </row>
    <row r="14" spans="1:5" x14ac:dyDescent="0.25">
      <c r="A14" s="77" t="s">
        <v>23</v>
      </c>
      <c r="B14" s="77"/>
      <c r="C14" s="77"/>
      <c r="D14" s="77"/>
      <c r="E14" s="77"/>
    </row>
    <row r="15" spans="1:5" ht="10.5" customHeight="1" x14ac:dyDescent="0.25">
      <c r="A15" s="71" t="s">
        <v>16</v>
      </c>
      <c r="B15" s="82"/>
      <c r="C15" s="82"/>
      <c r="D15" s="82"/>
      <c r="E15" s="82"/>
    </row>
    <row r="16" spans="1:5" ht="30.75" customHeight="1" x14ac:dyDescent="0.25">
      <c r="A16" s="77" t="s">
        <v>17</v>
      </c>
      <c r="B16" s="77"/>
      <c r="C16" s="77"/>
      <c r="D16" s="77"/>
      <c r="E16" s="77"/>
    </row>
    <row r="17" spans="1:7" ht="27" customHeight="1" x14ac:dyDescent="0.25">
      <c r="A17" s="77" t="s">
        <v>41</v>
      </c>
      <c r="B17" s="77"/>
      <c r="C17" s="77"/>
      <c r="D17" s="77"/>
      <c r="E17" s="77"/>
    </row>
    <row r="18" spans="1:7" ht="33.75" customHeight="1" x14ac:dyDescent="0.25">
      <c r="A18" s="79" t="s">
        <v>26</v>
      </c>
      <c r="B18" s="79"/>
      <c r="C18" s="79"/>
      <c r="D18" s="79"/>
      <c r="E18" s="79"/>
    </row>
    <row r="19" spans="1:7" x14ac:dyDescent="0.25">
      <c r="A19" s="79"/>
      <c r="B19" s="79"/>
      <c r="C19" s="79"/>
      <c r="D19" s="79"/>
      <c r="E19" s="79"/>
      <c r="F19" s="2">
        <f>163.1+2323.7</f>
        <v>2486.7999999999997</v>
      </c>
      <c r="G19" s="2">
        <v>3</v>
      </c>
    </row>
    <row r="20" spans="1:7" ht="135" x14ac:dyDescent="0.25">
      <c r="A20" s="3" t="s">
        <v>7</v>
      </c>
      <c r="B20" s="2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22" t="s">
        <v>47</v>
      </c>
      <c r="B21" s="24" t="s">
        <v>34</v>
      </c>
      <c r="C21" s="3" t="s">
        <v>4</v>
      </c>
      <c r="D21" s="3">
        <v>12.64</v>
      </c>
      <c r="E21" s="6">
        <f>D21*F19*G19</f>
        <v>94299.455999999991</v>
      </c>
    </row>
    <row r="22" spans="1:7" ht="60" x14ac:dyDescent="0.25">
      <c r="A22" s="5" t="s">
        <v>69</v>
      </c>
      <c r="B22" s="7" t="s">
        <v>70</v>
      </c>
      <c r="C22" s="3" t="s">
        <v>4</v>
      </c>
      <c r="D22" s="3"/>
      <c r="E22" s="6">
        <f>1690.68*2</f>
        <v>3381.36</v>
      </c>
    </row>
    <row r="23" spans="1:7" x14ac:dyDescent="0.25">
      <c r="A23" s="5" t="s">
        <v>44</v>
      </c>
      <c r="B23" s="25" t="s">
        <v>24</v>
      </c>
      <c r="C23" s="8" t="s">
        <v>4</v>
      </c>
      <c r="D23" s="8">
        <v>4.78</v>
      </c>
      <c r="E23" s="6">
        <f>D23*F19*G19</f>
        <v>35660.712</v>
      </c>
      <c r="G23" s="17"/>
    </row>
    <row r="24" spans="1:7" x14ac:dyDescent="0.25">
      <c r="A24" s="5" t="s">
        <v>58</v>
      </c>
      <c r="B24" s="7" t="s">
        <v>70</v>
      </c>
      <c r="C24" s="3" t="s">
        <v>29</v>
      </c>
      <c r="D24" s="3"/>
      <c r="E24" s="6">
        <v>0</v>
      </c>
    </row>
    <row r="25" spans="1:7" ht="15.75" x14ac:dyDescent="0.25">
      <c r="A25" s="1" t="s">
        <v>55</v>
      </c>
      <c r="B25" s="7" t="s">
        <v>70</v>
      </c>
      <c r="C25" s="3" t="s">
        <v>29</v>
      </c>
      <c r="D25" s="3"/>
      <c r="E25" s="20">
        <v>1507.76</v>
      </c>
    </row>
    <row r="26" spans="1:7" x14ac:dyDescent="0.25">
      <c r="A26" s="5" t="s">
        <v>56</v>
      </c>
      <c r="B26" s="7" t="s">
        <v>70</v>
      </c>
      <c r="C26" s="3" t="s">
        <v>29</v>
      </c>
      <c r="D26" s="3"/>
      <c r="E26" s="6">
        <v>3308.76</v>
      </c>
    </row>
    <row r="27" spans="1:7" x14ac:dyDescent="0.25">
      <c r="A27" s="5" t="s">
        <v>57</v>
      </c>
      <c r="B27" s="7" t="s">
        <v>70</v>
      </c>
      <c r="C27" s="3" t="s">
        <v>29</v>
      </c>
      <c r="D27" s="3"/>
      <c r="E27" s="6">
        <v>4433.6400000000003</v>
      </c>
    </row>
    <row r="28" spans="1:7" x14ac:dyDescent="0.25">
      <c r="A28" s="5" t="s">
        <v>27</v>
      </c>
      <c r="B28" s="7" t="s">
        <v>70</v>
      </c>
      <c r="C28" s="3" t="s">
        <v>29</v>
      </c>
      <c r="D28" s="3"/>
      <c r="E28" s="6">
        <v>4849.2</v>
      </c>
    </row>
    <row r="29" spans="1:7" x14ac:dyDescent="0.25">
      <c r="A29" s="29" t="s">
        <v>73</v>
      </c>
      <c r="B29" s="36" t="s">
        <v>76</v>
      </c>
      <c r="C29" s="3" t="s">
        <v>29</v>
      </c>
      <c r="D29" s="18">
        <v>5</v>
      </c>
      <c r="E29" s="6">
        <f>D29*206.95</f>
        <v>1034.75</v>
      </c>
    </row>
    <row r="30" spans="1:7" x14ac:dyDescent="0.25">
      <c r="A30" s="29" t="s">
        <v>74</v>
      </c>
      <c r="B30" s="18" t="s">
        <v>76</v>
      </c>
      <c r="C30" s="26" t="s">
        <v>42</v>
      </c>
      <c r="D30" s="18">
        <v>9</v>
      </c>
      <c r="E30" s="6">
        <f t="shared" ref="E30:E33" si="0">D30*206.95</f>
        <v>1862.55</v>
      </c>
    </row>
    <row r="31" spans="1:7" ht="30" x14ac:dyDescent="0.25">
      <c r="A31" s="29" t="s">
        <v>75</v>
      </c>
      <c r="B31" s="18" t="s">
        <v>76</v>
      </c>
      <c r="C31" s="3" t="s">
        <v>42</v>
      </c>
      <c r="D31" s="18">
        <v>8</v>
      </c>
      <c r="E31" s="6">
        <f t="shared" si="0"/>
        <v>1655.6</v>
      </c>
    </row>
    <row r="32" spans="1:7" ht="30" x14ac:dyDescent="0.25">
      <c r="A32" s="29" t="s">
        <v>78</v>
      </c>
      <c r="B32" s="18" t="s">
        <v>77</v>
      </c>
      <c r="C32" s="3" t="s">
        <v>29</v>
      </c>
      <c r="D32" s="18"/>
      <c r="E32" s="6">
        <v>2845.07</v>
      </c>
    </row>
    <row r="33" spans="1:5" x14ac:dyDescent="0.25">
      <c r="A33" s="29" t="s">
        <v>73</v>
      </c>
      <c r="B33" s="18" t="s">
        <v>77</v>
      </c>
      <c r="C33" s="26" t="s">
        <v>42</v>
      </c>
      <c r="D33" s="18">
        <v>4</v>
      </c>
      <c r="E33" s="6">
        <f t="shared" si="0"/>
        <v>827.8</v>
      </c>
    </row>
    <row r="34" spans="1:5" s="13" customFormat="1" ht="14.25" x14ac:dyDescent="0.2">
      <c r="A34" s="9" t="s">
        <v>31</v>
      </c>
      <c r="B34" s="10"/>
      <c r="C34" s="11"/>
      <c r="D34" s="11">
        <f>SUM(D29:D33)</f>
        <v>26</v>
      </c>
      <c r="E34" s="12">
        <f>SUM(E21:E33)</f>
        <v>155666.65800000002</v>
      </c>
    </row>
    <row r="36" spans="1:5" ht="30.75" customHeight="1" x14ac:dyDescent="0.25">
      <c r="A36" s="85" t="s">
        <v>79</v>
      </c>
      <c r="B36" s="85"/>
      <c r="C36" s="85"/>
      <c r="D36" s="85"/>
      <c r="E36" s="85"/>
    </row>
    <row r="37" spans="1:5" ht="30.75" customHeight="1" x14ac:dyDescent="0.25">
      <c r="A37" s="77" t="s">
        <v>21</v>
      </c>
      <c r="B37" s="77"/>
      <c r="C37" s="77"/>
      <c r="D37" s="77"/>
      <c r="E37" s="77"/>
    </row>
    <row r="38" spans="1:5" x14ac:dyDescent="0.25">
      <c r="A38" s="77" t="s">
        <v>20</v>
      </c>
      <c r="B38" s="77"/>
      <c r="C38" s="77"/>
      <c r="D38" s="77"/>
      <c r="E38" s="77"/>
    </row>
    <row r="39" spans="1:5" ht="30.75" customHeight="1" x14ac:dyDescent="0.25">
      <c r="A39" s="77" t="s">
        <v>33</v>
      </c>
      <c r="B39" s="77"/>
      <c r="C39" s="77"/>
      <c r="D39" s="77"/>
      <c r="E39" s="77"/>
    </row>
    <row r="40" spans="1:5" x14ac:dyDescent="0.25">
      <c r="A40" s="86" t="s">
        <v>5</v>
      </c>
      <c r="B40" s="86"/>
      <c r="C40" s="86"/>
      <c r="D40" s="86"/>
      <c r="E40" s="86"/>
    </row>
    <row r="41" spans="1:5" x14ac:dyDescent="0.25">
      <c r="A41" s="77" t="s">
        <v>18</v>
      </c>
      <c r="B41" s="77"/>
      <c r="C41" s="77"/>
      <c r="D41" s="77"/>
      <c r="E41" s="77"/>
    </row>
    <row r="42" spans="1:5" x14ac:dyDescent="0.25">
      <c r="A42" s="83" t="s">
        <v>32</v>
      </c>
      <c r="B42" s="83"/>
      <c r="C42" s="83"/>
      <c r="D42" s="83"/>
      <c r="E42" s="83"/>
    </row>
    <row r="43" spans="1:5" x14ac:dyDescent="0.25">
      <c r="B43" s="84" t="s">
        <v>19</v>
      </c>
      <c r="C43" s="84"/>
      <c r="D43" s="84"/>
      <c r="E43" s="4" t="s">
        <v>6</v>
      </c>
    </row>
    <row r="44" spans="1:5" x14ac:dyDescent="0.25">
      <c r="A44" s="33"/>
      <c r="B44" s="33"/>
      <c r="C44" s="33"/>
      <c r="D44" s="33"/>
      <c r="E44" s="33"/>
    </row>
    <row r="45" spans="1:5" x14ac:dyDescent="0.25">
      <c r="A45" s="83" t="s">
        <v>54</v>
      </c>
      <c r="B45" s="83"/>
      <c r="C45" s="83"/>
      <c r="D45" s="83"/>
      <c r="E45" s="83"/>
    </row>
    <row r="46" spans="1:5" x14ac:dyDescent="0.25">
      <c r="B46" s="84" t="s">
        <v>19</v>
      </c>
      <c r="C46" s="84"/>
      <c r="D46" s="84"/>
      <c r="E46" s="4" t="s">
        <v>6</v>
      </c>
    </row>
    <row r="47" spans="1:5" x14ac:dyDescent="0.25">
      <c r="A47" s="2" t="s">
        <v>39</v>
      </c>
    </row>
    <row r="48" spans="1:5" x14ac:dyDescent="0.25">
      <c r="A48" s="13" t="s">
        <v>35</v>
      </c>
    </row>
    <row r="49" spans="1:7" x14ac:dyDescent="0.25">
      <c r="A49" s="2" t="s">
        <v>43</v>
      </c>
      <c r="B49" s="19">
        <f>'1кв'!B57</f>
        <v>-66650.823000000019</v>
      </c>
    </row>
    <row r="50" spans="1:7" ht="15.75" x14ac:dyDescent="0.25">
      <c r="A50" s="14" t="s">
        <v>80</v>
      </c>
      <c r="B50" s="15"/>
      <c r="F50" s="2" t="s">
        <v>45</v>
      </c>
      <c r="G50" s="2">
        <f>(27.49+98.83+88.46)*3</f>
        <v>644.33999999999992</v>
      </c>
    </row>
    <row r="51" spans="1:7" x14ac:dyDescent="0.25">
      <c r="A51" s="2" t="s">
        <v>36</v>
      </c>
      <c r="B51" s="15">
        <f>165919.25-15.96</f>
        <v>165903.29</v>
      </c>
    </row>
    <row r="52" spans="1:7" x14ac:dyDescent="0.25">
      <c r="A52" s="2" t="s">
        <v>38</v>
      </c>
      <c r="B52" s="15">
        <v>0</v>
      </c>
    </row>
    <row r="53" spans="1:7" x14ac:dyDescent="0.25">
      <c r="A53" s="2" t="s">
        <v>49</v>
      </c>
      <c r="B53" s="15">
        <f>350*3</f>
        <v>1050</v>
      </c>
    </row>
    <row r="54" spans="1:7" x14ac:dyDescent="0.25">
      <c r="A54" s="2" t="s">
        <v>48</v>
      </c>
      <c r="B54" s="15">
        <f>3*300</f>
        <v>900</v>
      </c>
    </row>
    <row r="55" spans="1:7" x14ac:dyDescent="0.25">
      <c r="A55" s="2" t="s">
        <v>50</v>
      </c>
      <c r="B55" s="15">
        <f>200*3</f>
        <v>600</v>
      </c>
    </row>
    <row r="56" spans="1:7" ht="30" x14ac:dyDescent="0.25">
      <c r="A56" s="34" t="s">
        <v>40</v>
      </c>
      <c r="B56" s="15">
        <f>E34</f>
        <v>155666.65800000002</v>
      </c>
    </row>
    <row r="57" spans="1:7" x14ac:dyDescent="0.25">
      <c r="A57" s="16" t="s">
        <v>37</v>
      </c>
      <c r="B57" s="19">
        <f>B49+B51+B52+B53+B54+B55-B56</f>
        <v>-53864.191000000035</v>
      </c>
    </row>
  </sheetData>
  <mergeCells count="29">
    <mergeCell ref="A41:E41"/>
    <mergeCell ref="A42:E42"/>
    <mergeCell ref="B43:D43"/>
    <mergeCell ref="A45:E45"/>
    <mergeCell ref="B46:D46"/>
    <mergeCell ref="A40:E40"/>
    <mergeCell ref="A13:E13"/>
    <mergeCell ref="A14:E14"/>
    <mergeCell ref="A15:E15"/>
    <mergeCell ref="A16:E16"/>
    <mergeCell ref="A17:E17"/>
    <mergeCell ref="A18:E18"/>
    <mergeCell ref="A19:E19"/>
    <mergeCell ref="A36:E36"/>
    <mergeCell ref="A37:E37"/>
    <mergeCell ref="A38:E38"/>
    <mergeCell ref="A39:E39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2" zoomScaleSheetLayoutView="100" workbookViewId="0">
      <selection activeCell="E32" sqref="E3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31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81</v>
      </c>
      <c r="B3" s="76"/>
      <c r="C3" s="76"/>
      <c r="D3" s="76"/>
      <c r="E3" s="76"/>
    </row>
    <row r="4" spans="1:5" s="1" customFormat="1" ht="15.75" x14ac:dyDescent="0.25">
      <c r="A4" s="40" t="s">
        <v>13</v>
      </c>
      <c r="B4" s="41"/>
      <c r="C4" s="41"/>
      <c r="D4" s="87" t="s">
        <v>82</v>
      </c>
      <c r="E4" s="87"/>
    </row>
    <row r="5" spans="1:5" x14ac:dyDescent="0.25">
      <c r="A5" s="77" t="s">
        <v>0</v>
      </c>
      <c r="B5" s="77"/>
      <c r="C5" s="77"/>
      <c r="D5" s="77"/>
      <c r="E5" s="77"/>
    </row>
    <row r="6" spans="1:5" x14ac:dyDescent="0.25">
      <c r="A6" s="78" t="s">
        <v>25</v>
      </c>
      <c r="B6" s="78"/>
      <c r="C6" s="78"/>
      <c r="D6" s="78"/>
      <c r="E6" s="78"/>
    </row>
    <row r="7" spans="1:5" x14ac:dyDescent="0.25">
      <c r="A7" s="71" t="s">
        <v>1</v>
      </c>
      <c r="B7" s="71"/>
      <c r="C7" s="71"/>
      <c r="D7" s="71"/>
      <c r="E7" s="71"/>
    </row>
    <row r="8" spans="1:5" x14ac:dyDescent="0.25">
      <c r="A8" s="77" t="s">
        <v>52</v>
      </c>
      <c r="B8" s="77"/>
      <c r="C8" s="77"/>
      <c r="D8" s="77"/>
      <c r="E8" s="77"/>
    </row>
    <row r="9" spans="1:5" ht="25.5" customHeight="1" x14ac:dyDescent="0.25">
      <c r="A9" s="80" t="s">
        <v>14</v>
      </c>
      <c r="B9" s="81"/>
      <c r="C9" s="81"/>
      <c r="D9" s="81"/>
      <c r="E9" s="81"/>
    </row>
    <row r="10" spans="1:5" ht="31.5" customHeight="1" x14ac:dyDescent="0.25">
      <c r="A10" s="77" t="s">
        <v>53</v>
      </c>
      <c r="B10" s="77"/>
      <c r="C10" s="77"/>
      <c r="D10" s="77"/>
      <c r="E10" s="77"/>
    </row>
    <row r="11" spans="1:5" x14ac:dyDescent="0.25">
      <c r="A11" s="71" t="s">
        <v>15</v>
      </c>
      <c r="B11" s="82"/>
      <c r="C11" s="82"/>
      <c r="D11" s="82"/>
      <c r="E11" s="82"/>
    </row>
    <row r="12" spans="1:5" x14ac:dyDescent="0.25">
      <c r="A12" s="77" t="s">
        <v>22</v>
      </c>
      <c r="B12" s="77"/>
      <c r="C12" s="77"/>
      <c r="D12" s="77"/>
      <c r="E12" s="77"/>
    </row>
    <row r="13" spans="1:5" ht="11.25" customHeight="1" x14ac:dyDescent="0.25">
      <c r="A13" s="71" t="s">
        <v>2</v>
      </c>
      <c r="B13" s="82"/>
      <c r="C13" s="82"/>
      <c r="D13" s="82"/>
      <c r="E13" s="82"/>
    </row>
    <row r="14" spans="1:5" x14ac:dyDescent="0.25">
      <c r="A14" s="77" t="s">
        <v>23</v>
      </c>
      <c r="B14" s="77"/>
      <c r="C14" s="77"/>
      <c r="D14" s="77"/>
      <c r="E14" s="77"/>
    </row>
    <row r="15" spans="1:5" ht="10.5" customHeight="1" x14ac:dyDescent="0.25">
      <c r="A15" s="71" t="s">
        <v>16</v>
      </c>
      <c r="B15" s="82"/>
      <c r="C15" s="82"/>
      <c r="D15" s="82"/>
      <c r="E15" s="82"/>
    </row>
    <row r="16" spans="1:5" ht="30.75" customHeight="1" x14ac:dyDescent="0.25">
      <c r="A16" s="77" t="s">
        <v>17</v>
      </c>
      <c r="B16" s="77"/>
      <c r="C16" s="77"/>
      <c r="D16" s="77"/>
      <c r="E16" s="77"/>
    </row>
    <row r="17" spans="1:7" ht="27" customHeight="1" x14ac:dyDescent="0.25">
      <c r="A17" s="77" t="s">
        <v>41</v>
      </c>
      <c r="B17" s="77"/>
      <c r="C17" s="77"/>
      <c r="D17" s="77"/>
      <c r="E17" s="77"/>
    </row>
    <row r="18" spans="1:7" ht="33.75" customHeight="1" x14ac:dyDescent="0.25">
      <c r="A18" s="79" t="s">
        <v>26</v>
      </c>
      <c r="B18" s="79"/>
      <c r="C18" s="79"/>
      <c r="D18" s="79"/>
      <c r="E18" s="79"/>
    </row>
    <row r="19" spans="1:7" x14ac:dyDescent="0.25">
      <c r="A19" s="79"/>
      <c r="B19" s="79"/>
      <c r="C19" s="79"/>
      <c r="D19" s="79"/>
      <c r="E19" s="79"/>
      <c r="F19" s="2">
        <f>163.1+2323.7</f>
        <v>2486.7999999999997</v>
      </c>
      <c r="G19" s="2">
        <v>3</v>
      </c>
    </row>
    <row r="20" spans="1:7" ht="135" x14ac:dyDescent="0.25">
      <c r="A20" s="3" t="s">
        <v>7</v>
      </c>
      <c r="B20" s="2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22" t="s">
        <v>47</v>
      </c>
      <c r="B21" s="24" t="s">
        <v>34</v>
      </c>
      <c r="C21" s="3" t="s">
        <v>4</v>
      </c>
      <c r="D21" s="3">
        <v>13.4</v>
      </c>
      <c r="E21" s="6">
        <f>D21*F19*G19</f>
        <v>99969.359999999986</v>
      </c>
    </row>
    <row r="22" spans="1:7" ht="45" x14ac:dyDescent="0.25">
      <c r="A22" s="5" t="s">
        <v>83</v>
      </c>
      <c r="B22" s="7" t="s">
        <v>84</v>
      </c>
      <c r="C22" s="3" t="s">
        <v>4</v>
      </c>
      <c r="D22" s="3"/>
      <c r="E22" s="6">
        <f>1690.68*3</f>
        <v>5072.04</v>
      </c>
    </row>
    <row r="23" spans="1:7" x14ac:dyDescent="0.25">
      <c r="A23" s="5" t="s">
        <v>44</v>
      </c>
      <c r="B23" s="25" t="s">
        <v>24</v>
      </c>
      <c r="C23" s="8" t="s">
        <v>4</v>
      </c>
      <c r="D23" s="8">
        <v>5</v>
      </c>
      <c r="E23" s="6">
        <f>D23*F19*G19</f>
        <v>37301.999999999993</v>
      </c>
      <c r="G23" s="17"/>
    </row>
    <row r="24" spans="1:7" x14ac:dyDescent="0.25">
      <c r="A24" s="5" t="s">
        <v>58</v>
      </c>
      <c r="B24" s="7" t="s">
        <v>84</v>
      </c>
      <c r="C24" s="3" t="s">
        <v>29</v>
      </c>
      <c r="D24" s="3"/>
      <c r="E24" s="6">
        <v>0</v>
      </c>
    </row>
    <row r="25" spans="1:7" ht="15.75" x14ac:dyDescent="0.25">
      <c r="A25" s="1" t="s">
        <v>55</v>
      </c>
      <c r="B25" s="7" t="s">
        <v>84</v>
      </c>
      <c r="C25" s="3" t="s">
        <v>29</v>
      </c>
      <c r="D25" s="3"/>
      <c r="E25" s="20">
        <v>0</v>
      </c>
    </row>
    <row r="26" spans="1:7" x14ac:dyDescent="0.25">
      <c r="A26" s="5" t="s">
        <v>56</v>
      </c>
      <c r="B26" s="7" t="s">
        <v>84</v>
      </c>
      <c r="C26" s="3" t="s">
        <v>29</v>
      </c>
      <c r="D26" s="3"/>
      <c r="E26" s="6">
        <v>3133.36</v>
      </c>
    </row>
    <row r="27" spans="1:7" x14ac:dyDescent="0.25">
      <c r="A27" s="5" t="s">
        <v>57</v>
      </c>
      <c r="B27" s="7" t="s">
        <v>84</v>
      </c>
      <c r="C27" s="3" t="s">
        <v>29</v>
      </c>
      <c r="D27" s="3"/>
      <c r="E27" s="6">
        <v>4581.0600000000004</v>
      </c>
    </row>
    <row r="28" spans="1:7" x14ac:dyDescent="0.25">
      <c r="A28" s="5" t="s">
        <v>27</v>
      </c>
      <c r="B28" s="7" t="s">
        <v>84</v>
      </c>
      <c r="C28" s="3" t="s">
        <v>29</v>
      </c>
      <c r="D28" s="3"/>
      <c r="E28" s="6">
        <v>810.54</v>
      </c>
    </row>
    <row r="29" spans="1:7" x14ac:dyDescent="0.25">
      <c r="A29" s="29"/>
      <c r="B29" s="36"/>
      <c r="C29" s="3"/>
      <c r="D29" s="18"/>
      <c r="E29" s="6"/>
    </row>
    <row r="30" spans="1:7" x14ac:dyDescent="0.25">
      <c r="A30" s="29"/>
      <c r="B30" s="18"/>
      <c r="C30" s="26"/>
      <c r="D30" s="18"/>
      <c r="E30" s="6"/>
    </row>
    <row r="31" spans="1:7" s="13" customFormat="1" ht="14.25" x14ac:dyDescent="0.2">
      <c r="A31" s="9" t="s">
        <v>31</v>
      </c>
      <c r="B31" s="10"/>
      <c r="C31" s="11"/>
      <c r="D31" s="11"/>
      <c r="E31" s="12">
        <f>SUM(E21:E30)</f>
        <v>150868.35999999996</v>
      </c>
    </row>
    <row r="33" spans="1:7" ht="30.75" customHeight="1" x14ac:dyDescent="0.25">
      <c r="A33" s="85" t="s">
        <v>85</v>
      </c>
      <c r="B33" s="85"/>
      <c r="C33" s="85"/>
      <c r="D33" s="85"/>
      <c r="E33" s="85"/>
    </row>
    <row r="34" spans="1:7" ht="30.75" customHeight="1" x14ac:dyDescent="0.25">
      <c r="A34" s="77" t="s">
        <v>21</v>
      </c>
      <c r="B34" s="77"/>
      <c r="C34" s="77"/>
      <c r="D34" s="77"/>
      <c r="E34" s="77"/>
    </row>
    <row r="35" spans="1:7" x14ac:dyDescent="0.25">
      <c r="A35" s="77" t="s">
        <v>20</v>
      </c>
      <c r="B35" s="77"/>
      <c r="C35" s="77"/>
      <c r="D35" s="77"/>
      <c r="E35" s="77"/>
    </row>
    <row r="36" spans="1:7" ht="30.75" customHeight="1" x14ac:dyDescent="0.25">
      <c r="A36" s="77" t="s">
        <v>33</v>
      </c>
      <c r="B36" s="77"/>
      <c r="C36" s="77"/>
      <c r="D36" s="77"/>
      <c r="E36" s="77"/>
    </row>
    <row r="37" spans="1:7" x14ac:dyDescent="0.25">
      <c r="A37" s="86" t="s">
        <v>5</v>
      </c>
      <c r="B37" s="86"/>
      <c r="C37" s="86"/>
      <c r="D37" s="86"/>
      <c r="E37" s="86"/>
    </row>
    <row r="38" spans="1:7" x14ac:dyDescent="0.25">
      <c r="A38" s="77" t="s">
        <v>18</v>
      </c>
      <c r="B38" s="77"/>
      <c r="C38" s="77"/>
      <c r="D38" s="77"/>
      <c r="E38" s="77"/>
    </row>
    <row r="39" spans="1:7" x14ac:dyDescent="0.25">
      <c r="A39" s="83" t="s">
        <v>32</v>
      </c>
      <c r="B39" s="83"/>
      <c r="C39" s="83"/>
      <c r="D39" s="83"/>
      <c r="E39" s="83"/>
    </row>
    <row r="40" spans="1:7" x14ac:dyDescent="0.25">
      <c r="B40" s="84" t="s">
        <v>19</v>
      </c>
      <c r="C40" s="84"/>
      <c r="D40" s="84"/>
      <c r="E40" s="4" t="s">
        <v>6</v>
      </c>
    </row>
    <row r="41" spans="1:7" x14ac:dyDescent="0.25">
      <c r="A41" s="38"/>
      <c r="B41" s="38"/>
      <c r="C41" s="38"/>
      <c r="D41" s="38"/>
      <c r="E41" s="38"/>
    </row>
    <row r="42" spans="1:7" x14ac:dyDescent="0.25">
      <c r="A42" s="83" t="s">
        <v>54</v>
      </c>
      <c r="B42" s="83"/>
      <c r="C42" s="83"/>
      <c r="D42" s="83"/>
      <c r="E42" s="83"/>
    </row>
    <row r="43" spans="1:7" x14ac:dyDescent="0.25">
      <c r="B43" s="84" t="s">
        <v>19</v>
      </c>
      <c r="C43" s="84"/>
      <c r="D43" s="84"/>
      <c r="E43" s="4" t="s">
        <v>6</v>
      </c>
    </row>
    <row r="44" spans="1:7" x14ac:dyDescent="0.25">
      <c r="A44" s="2" t="s">
        <v>39</v>
      </c>
    </row>
    <row r="45" spans="1:7" x14ac:dyDescent="0.25">
      <c r="A45" s="13" t="s">
        <v>35</v>
      </c>
    </row>
    <row r="46" spans="1:7" x14ac:dyDescent="0.25">
      <c r="A46" s="2" t="s">
        <v>43</v>
      </c>
      <c r="B46" s="19">
        <f>'2кв'!B57</f>
        <v>-53864.191000000035</v>
      </c>
    </row>
    <row r="47" spans="1:7" ht="15.75" x14ac:dyDescent="0.25">
      <c r="A47" s="14" t="s">
        <v>86</v>
      </c>
      <c r="B47" s="15"/>
      <c r="F47" s="2" t="s">
        <v>45</v>
      </c>
      <c r="G47" s="2">
        <f>(27.49+98.83+88.46)*3</f>
        <v>644.33999999999992</v>
      </c>
    </row>
    <row r="48" spans="1:7" x14ac:dyDescent="0.25">
      <c r="A48" s="2" t="s">
        <v>36</v>
      </c>
      <c r="B48" s="15">
        <f>163238.34-0.31</f>
        <v>163238.03</v>
      </c>
    </row>
    <row r="49" spans="1:2" x14ac:dyDescent="0.25">
      <c r="A49" s="2" t="s">
        <v>38</v>
      </c>
      <c r="B49" s="15">
        <v>19282.36</v>
      </c>
    </row>
    <row r="50" spans="1:2" x14ac:dyDescent="0.25">
      <c r="A50" s="2" t="s">
        <v>49</v>
      </c>
      <c r="B50" s="15">
        <f>350*3</f>
        <v>1050</v>
      </c>
    </row>
    <row r="51" spans="1:2" x14ac:dyDescent="0.25">
      <c r="A51" s="2" t="s">
        <v>48</v>
      </c>
      <c r="B51" s="15">
        <f>3*300</f>
        <v>900</v>
      </c>
    </row>
    <row r="52" spans="1:2" x14ac:dyDescent="0.25">
      <c r="A52" s="2" t="s">
        <v>50</v>
      </c>
      <c r="B52" s="15">
        <f>200*3</f>
        <v>600</v>
      </c>
    </row>
    <row r="53" spans="1:2" ht="30" x14ac:dyDescent="0.25">
      <c r="A53" s="39" t="s">
        <v>40</v>
      </c>
      <c r="B53" s="15">
        <f>E31</f>
        <v>150868.35999999996</v>
      </c>
    </row>
    <row r="54" spans="1:2" x14ac:dyDescent="0.25">
      <c r="A54" s="16" t="s">
        <v>37</v>
      </c>
      <c r="B54" s="19">
        <f>B46+B48+B49+B50+B51+B52-B53</f>
        <v>-19662.160999999993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7:E37"/>
    <mergeCell ref="A13:E13"/>
    <mergeCell ref="A14:E14"/>
    <mergeCell ref="A15:E15"/>
    <mergeCell ref="A16:E16"/>
    <mergeCell ref="A17:E17"/>
    <mergeCell ref="A18:E18"/>
    <mergeCell ref="A19:E19"/>
    <mergeCell ref="A33:E33"/>
    <mergeCell ref="A34:E34"/>
    <mergeCell ref="A35:E35"/>
    <mergeCell ref="A36:E36"/>
    <mergeCell ref="A38:E38"/>
    <mergeCell ref="A39:E39"/>
    <mergeCell ref="B40:D40"/>
    <mergeCell ref="A42:E42"/>
    <mergeCell ref="B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36" zoomScaleSheetLayoutView="100" workbookViewId="0">
      <selection activeCell="C61" sqref="C6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31.5" customHeight="1" x14ac:dyDescent="0.25">
      <c r="A2" s="74" t="s">
        <v>12</v>
      </c>
      <c r="B2" s="75"/>
      <c r="C2" s="75"/>
      <c r="D2" s="75"/>
      <c r="E2" s="75"/>
    </row>
    <row r="3" spans="1:5" ht="15.75" x14ac:dyDescent="0.25">
      <c r="A3" s="74" t="s">
        <v>93</v>
      </c>
      <c r="B3" s="74"/>
      <c r="C3" s="74"/>
      <c r="D3" s="74"/>
      <c r="E3" s="74"/>
    </row>
    <row r="4" spans="1:5" s="1" customFormat="1" ht="15.75" x14ac:dyDescent="0.25">
      <c r="A4" s="40" t="s">
        <v>13</v>
      </c>
      <c r="B4" s="41"/>
      <c r="C4" s="41"/>
      <c r="D4" s="87" t="s">
        <v>94</v>
      </c>
      <c r="E4" s="87"/>
    </row>
    <row r="5" spans="1:5" x14ac:dyDescent="0.25">
      <c r="A5" s="77" t="s">
        <v>0</v>
      </c>
      <c r="B5" s="77"/>
      <c r="C5" s="77"/>
      <c r="D5" s="77"/>
      <c r="E5" s="77"/>
    </row>
    <row r="6" spans="1:5" x14ac:dyDescent="0.25">
      <c r="A6" s="78" t="s">
        <v>25</v>
      </c>
      <c r="B6" s="78"/>
      <c r="C6" s="78"/>
      <c r="D6" s="78"/>
      <c r="E6" s="78"/>
    </row>
    <row r="7" spans="1:5" x14ac:dyDescent="0.25">
      <c r="A7" s="71" t="s">
        <v>1</v>
      </c>
      <c r="B7" s="71"/>
      <c r="C7" s="71"/>
      <c r="D7" s="71"/>
      <c r="E7" s="71"/>
    </row>
    <row r="8" spans="1:5" x14ac:dyDescent="0.25">
      <c r="A8" s="77" t="s">
        <v>52</v>
      </c>
      <c r="B8" s="77"/>
      <c r="C8" s="77"/>
      <c r="D8" s="77"/>
      <c r="E8" s="77"/>
    </row>
    <row r="9" spans="1:5" ht="25.5" customHeight="1" x14ac:dyDescent="0.25">
      <c r="A9" s="80" t="s">
        <v>14</v>
      </c>
      <c r="B9" s="81"/>
      <c r="C9" s="81"/>
      <c r="D9" s="81"/>
      <c r="E9" s="81"/>
    </row>
    <row r="10" spans="1:5" ht="31.5" customHeight="1" x14ac:dyDescent="0.25">
      <c r="A10" s="77" t="s">
        <v>53</v>
      </c>
      <c r="B10" s="77"/>
      <c r="C10" s="77"/>
      <c r="D10" s="77"/>
      <c r="E10" s="77"/>
    </row>
    <row r="11" spans="1:5" x14ac:dyDescent="0.25">
      <c r="A11" s="71" t="s">
        <v>15</v>
      </c>
      <c r="B11" s="82"/>
      <c r="C11" s="82"/>
      <c r="D11" s="82"/>
      <c r="E11" s="82"/>
    </row>
    <row r="12" spans="1:5" x14ac:dyDescent="0.25">
      <c r="A12" s="77" t="s">
        <v>22</v>
      </c>
      <c r="B12" s="77"/>
      <c r="C12" s="77"/>
      <c r="D12" s="77"/>
      <c r="E12" s="77"/>
    </row>
    <row r="13" spans="1:5" ht="11.25" customHeight="1" x14ac:dyDescent="0.25">
      <c r="A13" s="71" t="s">
        <v>2</v>
      </c>
      <c r="B13" s="82"/>
      <c r="C13" s="82"/>
      <c r="D13" s="82"/>
      <c r="E13" s="82"/>
    </row>
    <row r="14" spans="1:5" x14ac:dyDescent="0.25">
      <c r="A14" s="77" t="s">
        <v>23</v>
      </c>
      <c r="B14" s="77"/>
      <c r="C14" s="77"/>
      <c r="D14" s="77"/>
      <c r="E14" s="77"/>
    </row>
    <row r="15" spans="1:5" ht="10.5" customHeight="1" x14ac:dyDescent="0.25">
      <c r="A15" s="71" t="s">
        <v>16</v>
      </c>
      <c r="B15" s="82"/>
      <c r="C15" s="82"/>
      <c r="D15" s="82"/>
      <c r="E15" s="82"/>
    </row>
    <row r="16" spans="1:5" ht="30.75" customHeight="1" x14ac:dyDescent="0.25">
      <c r="A16" s="77" t="s">
        <v>17</v>
      </c>
      <c r="B16" s="77"/>
      <c r="C16" s="77"/>
      <c r="D16" s="77"/>
      <c r="E16" s="77"/>
    </row>
    <row r="17" spans="1:7" ht="27" customHeight="1" x14ac:dyDescent="0.25">
      <c r="A17" s="77" t="s">
        <v>41</v>
      </c>
      <c r="B17" s="77"/>
      <c r="C17" s="77"/>
      <c r="D17" s="77"/>
      <c r="E17" s="77"/>
    </row>
    <row r="18" spans="1:7" ht="33.75" customHeight="1" x14ac:dyDescent="0.25">
      <c r="A18" s="79" t="s">
        <v>26</v>
      </c>
      <c r="B18" s="79"/>
      <c r="C18" s="79"/>
      <c r="D18" s="79"/>
      <c r="E18" s="79"/>
    </row>
    <row r="19" spans="1:7" x14ac:dyDescent="0.25">
      <c r="A19" s="79"/>
      <c r="B19" s="79"/>
      <c r="C19" s="79"/>
      <c r="D19" s="79"/>
      <c r="E19" s="79"/>
      <c r="F19" s="2">
        <f>163.1+2323.7</f>
        <v>2486.7999999999997</v>
      </c>
      <c r="G19" s="2">
        <v>3</v>
      </c>
    </row>
    <row r="20" spans="1:7" ht="135" x14ac:dyDescent="0.25">
      <c r="A20" s="3" t="s">
        <v>7</v>
      </c>
      <c r="B20" s="2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22" t="s">
        <v>47</v>
      </c>
      <c r="B21" s="24" t="s">
        <v>34</v>
      </c>
      <c r="C21" s="3" t="s">
        <v>4</v>
      </c>
      <c r="D21" s="3">
        <v>13.4</v>
      </c>
      <c r="E21" s="6">
        <f>D21*F19*G19</f>
        <v>99969.359999999986</v>
      </c>
    </row>
    <row r="22" spans="1:7" ht="45" x14ac:dyDescent="0.25">
      <c r="A22" s="5" t="s">
        <v>83</v>
      </c>
      <c r="B22" s="7" t="s">
        <v>87</v>
      </c>
      <c r="C22" s="3" t="s">
        <v>4</v>
      </c>
      <c r="D22" s="3"/>
      <c r="E22" s="6">
        <f>1690.68*3</f>
        <v>5072.04</v>
      </c>
    </row>
    <row r="23" spans="1:7" x14ac:dyDescent="0.25">
      <c r="A23" s="5" t="s">
        <v>44</v>
      </c>
      <c r="B23" s="25" t="s">
        <v>24</v>
      </c>
      <c r="C23" s="8" t="s">
        <v>4</v>
      </c>
      <c r="D23" s="8">
        <v>5</v>
      </c>
      <c r="E23" s="6">
        <f>D23*F19*G19</f>
        <v>37301.999999999993</v>
      </c>
      <c r="G23" s="17"/>
    </row>
    <row r="24" spans="1:7" x14ac:dyDescent="0.25">
      <c r="A24" s="5" t="s">
        <v>58</v>
      </c>
      <c r="B24" s="7" t="s">
        <v>87</v>
      </c>
      <c r="C24" s="3" t="s">
        <v>29</v>
      </c>
      <c r="D24" s="3"/>
      <c r="E24" s="6">
        <v>0</v>
      </c>
    </row>
    <row r="25" spans="1:7" ht="15.75" x14ac:dyDescent="0.25">
      <c r="A25" s="1" t="s">
        <v>55</v>
      </c>
      <c r="B25" s="7" t="s">
        <v>87</v>
      </c>
      <c r="C25" s="3" t="s">
        <v>29</v>
      </c>
      <c r="D25" s="3"/>
      <c r="E25" s="20">
        <f>3469.64+1371.82</f>
        <v>4841.46</v>
      </c>
    </row>
    <row r="26" spans="1:7" x14ac:dyDescent="0.25">
      <c r="A26" s="5" t="s">
        <v>56</v>
      </c>
      <c r="B26" s="7" t="s">
        <v>87</v>
      </c>
      <c r="C26" s="3" t="s">
        <v>29</v>
      </c>
      <c r="D26" s="3"/>
      <c r="E26" s="6">
        <f>3620.96-367.64</f>
        <v>3253.32</v>
      </c>
    </row>
    <row r="27" spans="1:7" x14ac:dyDescent="0.25">
      <c r="A27" s="5" t="s">
        <v>57</v>
      </c>
      <c r="B27" s="7" t="s">
        <v>87</v>
      </c>
      <c r="C27" s="3" t="s">
        <v>29</v>
      </c>
      <c r="D27" s="3"/>
      <c r="E27" s="6">
        <v>4581.0600000000004</v>
      </c>
    </row>
    <row r="28" spans="1:7" x14ac:dyDescent="0.25">
      <c r="A28" s="5" t="s">
        <v>27</v>
      </c>
      <c r="B28" s="7" t="s">
        <v>87</v>
      </c>
      <c r="C28" s="3" t="s">
        <v>29</v>
      </c>
      <c r="D28" s="3"/>
      <c r="E28" s="6">
        <v>72</v>
      </c>
    </row>
    <row r="29" spans="1:7" ht="30" x14ac:dyDescent="0.25">
      <c r="A29" s="29" t="s">
        <v>92</v>
      </c>
      <c r="B29" s="36" t="s">
        <v>89</v>
      </c>
      <c r="C29" s="3" t="s">
        <v>29</v>
      </c>
      <c r="D29" s="44"/>
      <c r="E29" s="6">
        <v>28020.12</v>
      </c>
    </row>
    <row r="30" spans="1:7" x14ac:dyDescent="0.25">
      <c r="A30" s="29" t="s">
        <v>88</v>
      </c>
      <c r="B30" s="18" t="s">
        <v>90</v>
      </c>
      <c r="C30" s="26" t="s">
        <v>91</v>
      </c>
      <c r="D30" s="45">
        <v>1.5</v>
      </c>
      <c r="E30" s="6">
        <f>D30*218.47</f>
        <v>327.70499999999998</v>
      </c>
    </row>
    <row r="31" spans="1:7" s="13" customFormat="1" ht="14.25" x14ac:dyDescent="0.2">
      <c r="A31" s="9" t="s">
        <v>31</v>
      </c>
      <c r="B31" s="10"/>
      <c r="C31" s="11"/>
      <c r="D31" s="11"/>
      <c r="E31" s="12">
        <f>SUM(E21:E30)</f>
        <v>183439.06499999994</v>
      </c>
    </row>
    <row r="33" spans="1:5" ht="30.75" customHeight="1" x14ac:dyDescent="0.25">
      <c r="A33" s="85" t="s">
        <v>128</v>
      </c>
      <c r="B33" s="85"/>
      <c r="C33" s="85"/>
      <c r="D33" s="85"/>
      <c r="E33" s="85"/>
    </row>
    <row r="34" spans="1:5" ht="30.75" customHeight="1" x14ac:dyDescent="0.25">
      <c r="A34" s="77" t="s">
        <v>21</v>
      </c>
      <c r="B34" s="77"/>
      <c r="C34" s="77"/>
      <c r="D34" s="77"/>
      <c r="E34" s="77"/>
    </row>
    <row r="35" spans="1:5" x14ac:dyDescent="0.25">
      <c r="A35" s="77" t="s">
        <v>20</v>
      </c>
      <c r="B35" s="77"/>
      <c r="C35" s="77"/>
      <c r="D35" s="77"/>
      <c r="E35" s="77"/>
    </row>
    <row r="36" spans="1:5" ht="30.75" customHeight="1" x14ac:dyDescent="0.25">
      <c r="A36" s="77" t="s">
        <v>33</v>
      </c>
      <c r="B36" s="77"/>
      <c r="C36" s="77"/>
      <c r="D36" s="77"/>
      <c r="E36" s="77"/>
    </row>
    <row r="37" spans="1:5" x14ac:dyDescent="0.25">
      <c r="A37" s="86" t="s">
        <v>5</v>
      </c>
      <c r="B37" s="86"/>
      <c r="C37" s="86"/>
      <c r="D37" s="86"/>
      <c r="E37" s="86"/>
    </row>
    <row r="38" spans="1:5" x14ac:dyDescent="0.25">
      <c r="A38" s="77" t="s">
        <v>18</v>
      </c>
      <c r="B38" s="77"/>
      <c r="C38" s="77"/>
      <c r="D38" s="77"/>
      <c r="E38" s="77"/>
    </row>
    <row r="39" spans="1:5" x14ac:dyDescent="0.25">
      <c r="A39" s="83" t="s">
        <v>32</v>
      </c>
      <c r="B39" s="83"/>
      <c r="C39" s="83"/>
      <c r="D39" s="83"/>
      <c r="E39" s="83"/>
    </row>
    <row r="40" spans="1:5" x14ac:dyDescent="0.25">
      <c r="B40" s="84" t="s">
        <v>19</v>
      </c>
      <c r="C40" s="84"/>
      <c r="D40" s="84"/>
      <c r="E40" s="4" t="s">
        <v>6</v>
      </c>
    </row>
    <row r="41" spans="1:5" x14ac:dyDescent="0.25">
      <c r="A41" s="42"/>
      <c r="B41" s="42"/>
      <c r="C41" s="42"/>
      <c r="D41" s="42"/>
      <c r="E41" s="42"/>
    </row>
    <row r="42" spans="1:5" x14ac:dyDescent="0.25">
      <c r="A42" s="83" t="s">
        <v>54</v>
      </c>
      <c r="B42" s="83"/>
      <c r="C42" s="83"/>
      <c r="D42" s="83"/>
      <c r="E42" s="83"/>
    </row>
    <row r="43" spans="1:5" x14ac:dyDescent="0.25">
      <c r="B43" s="84" t="s">
        <v>19</v>
      </c>
      <c r="C43" s="84"/>
      <c r="D43" s="84"/>
      <c r="E43" s="4" t="s">
        <v>6</v>
      </c>
    </row>
    <row r="44" spans="1:5" x14ac:dyDescent="0.25">
      <c r="A44" s="2" t="s">
        <v>39</v>
      </c>
    </row>
    <row r="45" spans="1:5" x14ac:dyDescent="0.25">
      <c r="A45" s="13" t="s">
        <v>35</v>
      </c>
    </row>
    <row r="46" spans="1:5" x14ac:dyDescent="0.25">
      <c r="A46" s="2" t="s">
        <v>43</v>
      </c>
      <c r="B46" s="19">
        <f>'3кв'!B54</f>
        <v>-19662.160999999993</v>
      </c>
    </row>
    <row r="47" spans="1:5" ht="15.75" x14ac:dyDescent="0.25">
      <c r="A47" s="14" t="s">
        <v>95</v>
      </c>
      <c r="B47" s="15"/>
    </row>
    <row r="48" spans="1:5" x14ac:dyDescent="0.25">
      <c r="A48" s="2" t="s">
        <v>36</v>
      </c>
      <c r="B48" s="15">
        <f>162451.68</f>
        <v>162451.68</v>
      </c>
    </row>
    <row r="49" spans="1:2" x14ac:dyDescent="0.25">
      <c r="A49" s="2" t="s">
        <v>38</v>
      </c>
      <c r="B49" s="15">
        <v>26167.21</v>
      </c>
    </row>
    <row r="50" spans="1:2" x14ac:dyDescent="0.25">
      <c r="A50" s="2" t="s">
        <v>49</v>
      </c>
      <c r="B50" s="15">
        <f>350*3</f>
        <v>1050</v>
      </c>
    </row>
    <row r="51" spans="1:2" x14ac:dyDescent="0.25">
      <c r="A51" s="2" t="s">
        <v>48</v>
      </c>
      <c r="B51" s="15">
        <f>3*330+90</f>
        <v>1080</v>
      </c>
    </row>
    <row r="52" spans="1:2" x14ac:dyDescent="0.25">
      <c r="A52" s="2" t="s">
        <v>50</v>
      </c>
      <c r="B52" s="15">
        <f>200*3</f>
        <v>600</v>
      </c>
    </row>
    <row r="53" spans="1:2" ht="30" x14ac:dyDescent="0.25">
      <c r="A53" s="43" t="s">
        <v>40</v>
      </c>
      <c r="B53" s="15">
        <f>E31</f>
        <v>183439.06499999994</v>
      </c>
    </row>
    <row r="54" spans="1:2" x14ac:dyDescent="0.25">
      <c r="A54" s="16" t="s">
        <v>37</v>
      </c>
      <c r="B54" s="19">
        <f>B46+B48+B49+B50+B51+B52-B53</f>
        <v>-11752.335999999952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7:E37"/>
    <mergeCell ref="A13:E13"/>
    <mergeCell ref="A14:E14"/>
    <mergeCell ref="A15:E15"/>
    <mergeCell ref="A16:E16"/>
    <mergeCell ref="A17:E17"/>
    <mergeCell ref="A18:E18"/>
    <mergeCell ref="A19:E19"/>
    <mergeCell ref="A33:E33"/>
    <mergeCell ref="A34:E34"/>
    <mergeCell ref="A35:E35"/>
    <mergeCell ref="A36:E36"/>
    <mergeCell ref="A38:E38"/>
    <mergeCell ref="A39:E39"/>
    <mergeCell ref="B40:D40"/>
    <mergeCell ref="A42:E42"/>
    <mergeCell ref="B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view="pageBreakPreview" topLeftCell="A34" zoomScaleNormal="100" zoomScaleSheetLayoutView="100" workbookViewId="0">
      <selection activeCell="B47" sqref="B47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6.42578125" style="70" customWidth="1"/>
    <col min="4" max="4" width="18.2851562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8" t="s">
        <v>96</v>
      </c>
      <c r="B1" s="88"/>
      <c r="C1" s="88"/>
      <c r="D1" s="46"/>
    </row>
    <row r="2" spans="1:5" x14ac:dyDescent="0.25">
      <c r="A2" s="89" t="s">
        <v>97</v>
      </c>
      <c r="B2" s="89"/>
      <c r="C2" s="89"/>
      <c r="D2" s="14"/>
    </row>
    <row r="3" spans="1:5" x14ac:dyDescent="0.25">
      <c r="A3" s="89" t="s">
        <v>98</v>
      </c>
      <c r="B3" s="89"/>
      <c r="C3" s="89"/>
      <c r="D3" s="14"/>
    </row>
    <row r="4" spans="1:5" x14ac:dyDescent="0.25">
      <c r="A4" s="88" t="s">
        <v>118</v>
      </c>
      <c r="B4" s="88"/>
      <c r="C4" s="88"/>
      <c r="D4" s="46"/>
    </row>
    <row r="5" spans="1:5" x14ac:dyDescent="0.25">
      <c r="A5" s="90"/>
      <c r="B5" s="90"/>
      <c r="C5" s="90"/>
    </row>
    <row r="6" spans="1:5" x14ac:dyDescent="0.25">
      <c r="A6" s="14"/>
      <c r="B6" s="47" t="s">
        <v>99</v>
      </c>
      <c r="C6" s="48">
        <f>'1кв'!B49</f>
        <v>-67773.25</v>
      </c>
      <c r="D6" s="49"/>
    </row>
    <row r="7" spans="1:5" x14ac:dyDescent="0.25">
      <c r="A7" s="50" t="s">
        <v>100</v>
      </c>
      <c r="B7" s="47" t="s">
        <v>119</v>
      </c>
      <c r="C7" s="51"/>
      <c r="D7" s="49"/>
    </row>
    <row r="8" spans="1:5" x14ac:dyDescent="0.25">
      <c r="A8" s="14"/>
      <c r="B8" s="47" t="s">
        <v>101</v>
      </c>
      <c r="C8" s="51"/>
      <c r="D8" s="49"/>
    </row>
    <row r="9" spans="1:5" x14ac:dyDescent="0.25">
      <c r="A9" s="14"/>
      <c r="B9" s="5" t="s">
        <v>120</v>
      </c>
      <c r="C9" s="51"/>
      <c r="D9" s="49"/>
    </row>
    <row r="10" spans="1:5" x14ac:dyDescent="0.25">
      <c r="A10" s="14"/>
      <c r="B10" s="5" t="s">
        <v>122</v>
      </c>
      <c r="C10" s="51"/>
      <c r="D10" s="49"/>
    </row>
    <row r="11" spans="1:5" x14ac:dyDescent="0.25">
      <c r="A11" s="14"/>
      <c r="B11" s="5" t="s">
        <v>121</v>
      </c>
      <c r="C11" s="51"/>
      <c r="D11" s="49"/>
    </row>
    <row r="12" spans="1:5" x14ac:dyDescent="0.25">
      <c r="A12" s="14"/>
      <c r="B12" s="5" t="s">
        <v>123</v>
      </c>
      <c r="C12" s="51"/>
      <c r="D12" s="52"/>
    </row>
    <row r="13" spans="1:5" x14ac:dyDescent="0.25">
      <c r="B13" s="53" t="s">
        <v>102</v>
      </c>
      <c r="C13" s="54">
        <f>'1кв'!B51+'2кв'!B51+'3кв'!B48+'4кв'!B48</f>
        <v>657149.72</v>
      </c>
      <c r="D13" s="55"/>
      <c r="E13" s="56"/>
    </row>
    <row r="14" spans="1:5" ht="15.75" customHeight="1" x14ac:dyDescent="0.25">
      <c r="A14" s="50"/>
      <c r="B14" s="22" t="s">
        <v>124</v>
      </c>
      <c r="C14" s="54">
        <f>'1кв'!B52+'2кв'!B52+'3кв'!B49+'4кв'!B49</f>
        <v>49266.65</v>
      </c>
      <c r="D14" s="58"/>
      <c r="E14" s="56"/>
    </row>
    <row r="15" spans="1:5" ht="30" x14ac:dyDescent="0.25">
      <c r="A15" s="50"/>
      <c r="B15" s="59" t="s">
        <v>103</v>
      </c>
      <c r="C15" s="54">
        <f>'1кв'!B53+'2кв'!B53+'3кв'!B50+'4кв'!B50</f>
        <v>4200</v>
      </c>
      <c r="D15" s="55"/>
      <c r="E15" s="56"/>
    </row>
    <row r="16" spans="1:5" ht="30" x14ac:dyDescent="0.25">
      <c r="A16" s="50"/>
      <c r="B16" s="59" t="s">
        <v>104</v>
      </c>
      <c r="C16" s="54">
        <f>'1кв'!B54+'2кв'!B54+'3кв'!B51+'4кв'!B51</f>
        <v>3780</v>
      </c>
      <c r="D16" s="55"/>
      <c r="E16" s="56"/>
    </row>
    <row r="17" spans="1:5" ht="30" x14ac:dyDescent="0.25">
      <c r="A17" s="50"/>
      <c r="B17" s="59" t="s">
        <v>105</v>
      </c>
      <c r="C17" s="54">
        <f>'1кв'!B55+'2кв'!B55+'3кв'!B52+'4кв'!B52</f>
        <v>2400</v>
      </c>
      <c r="D17" s="55"/>
      <c r="E17" s="56"/>
    </row>
    <row r="18" spans="1:5" x14ac:dyDescent="0.25">
      <c r="A18" s="41"/>
      <c r="B18" s="53" t="s">
        <v>106</v>
      </c>
      <c r="C18" s="51">
        <f>SUM(C13:C17)</f>
        <v>716796.37</v>
      </c>
      <c r="D18" s="49"/>
      <c r="E18" s="56"/>
    </row>
    <row r="19" spans="1:5" x14ac:dyDescent="0.25">
      <c r="B19" s="91"/>
      <c r="C19" s="92"/>
      <c r="D19" s="61"/>
    </row>
    <row r="20" spans="1:5" x14ac:dyDescent="0.25">
      <c r="A20" s="62" t="s">
        <v>107</v>
      </c>
      <c r="B20" s="22" t="s">
        <v>47</v>
      </c>
      <c r="C20" s="60">
        <f>'1кв'!E21+'2кв'!E21+'3кв'!E21+'4кв'!E21</f>
        <v>388537.63199999998</v>
      </c>
      <c r="D20" s="61"/>
    </row>
    <row r="21" spans="1:5" ht="30" x14ac:dyDescent="0.25">
      <c r="A21" s="62"/>
      <c r="B21" s="5" t="s">
        <v>83</v>
      </c>
      <c r="C21" s="60">
        <f>'1кв'!E22+'2кв'!E22+'3кв'!E22+'4кв'!E22</f>
        <v>18597.48</v>
      </c>
      <c r="D21" s="61"/>
    </row>
    <row r="22" spans="1:5" x14ac:dyDescent="0.25">
      <c r="A22" s="62"/>
      <c r="B22" s="5" t="s">
        <v>44</v>
      </c>
      <c r="C22" s="60">
        <f>'1кв'!E23+'2кв'!E23+'3кв'!E23+'4кв'!E23</f>
        <v>145925.424</v>
      </c>
      <c r="D22" s="61"/>
    </row>
    <row r="23" spans="1:5" x14ac:dyDescent="0.25">
      <c r="A23" s="62"/>
      <c r="B23" s="5" t="s">
        <v>58</v>
      </c>
      <c r="C23" s="60">
        <f>'1кв'!E24+'2кв'!E24+'3кв'!E24+'4кв'!E24</f>
        <v>0</v>
      </c>
      <c r="D23" s="61"/>
    </row>
    <row r="24" spans="1:5" x14ac:dyDescent="0.25">
      <c r="A24" s="62"/>
      <c r="B24" s="57" t="s">
        <v>55</v>
      </c>
      <c r="C24" s="60">
        <f>'1кв'!E25+'2кв'!E25+'3кв'!E25+'4кв'!E25</f>
        <v>9431.74</v>
      </c>
      <c r="D24" s="61"/>
    </row>
    <row r="25" spans="1:5" x14ac:dyDescent="0.25">
      <c r="A25" s="62"/>
      <c r="B25" s="5" t="s">
        <v>56</v>
      </c>
      <c r="C25" s="60">
        <f>'1кв'!E26+'2кв'!E26+'3кв'!E26+'4кв'!E26</f>
        <v>13145.6</v>
      </c>
      <c r="D25" s="61"/>
    </row>
    <row r="26" spans="1:5" x14ac:dyDescent="0.25">
      <c r="B26" s="5" t="s">
        <v>57</v>
      </c>
      <c r="C26" s="60">
        <f>'1кв'!E27+'2кв'!E27+'3кв'!E27+'4кв'!E27</f>
        <v>18029.400000000001</v>
      </c>
      <c r="D26" s="61"/>
      <c r="E26" s="56"/>
    </row>
    <row r="27" spans="1:5" x14ac:dyDescent="0.25">
      <c r="B27" s="5" t="s">
        <v>27</v>
      </c>
      <c r="C27" s="60">
        <f>'1кв'!E28+'2кв'!E28+'3кв'!E28+'4кв'!E28</f>
        <v>18937.68</v>
      </c>
      <c r="D27" s="61"/>
    </row>
    <row r="28" spans="1:5" x14ac:dyDescent="0.25">
      <c r="A28" s="62"/>
      <c r="B28" s="63" t="s">
        <v>127</v>
      </c>
      <c r="C28" s="60">
        <f>61.5*206.95+1.5*218.47</f>
        <v>13055.13</v>
      </c>
      <c r="D28" s="61"/>
    </row>
    <row r="29" spans="1:5" x14ac:dyDescent="0.25">
      <c r="A29" s="62"/>
      <c r="B29" s="63" t="s">
        <v>108</v>
      </c>
      <c r="C29" s="60">
        <f>SUM(C31:C33)</f>
        <v>35115.369999999995</v>
      </c>
      <c r="D29" s="61"/>
    </row>
    <row r="30" spans="1:5" x14ac:dyDescent="0.25">
      <c r="A30" s="62"/>
      <c r="B30" s="64" t="s">
        <v>101</v>
      </c>
      <c r="C30" s="60"/>
      <c r="D30" s="61"/>
    </row>
    <row r="31" spans="1:5" x14ac:dyDescent="0.25">
      <c r="A31" s="62"/>
      <c r="B31" s="29" t="s">
        <v>109</v>
      </c>
      <c r="C31" s="65">
        <f>'[1]2кв'!E29</f>
        <v>2845.07</v>
      </c>
      <c r="D31" s="61"/>
    </row>
    <row r="32" spans="1:5" x14ac:dyDescent="0.25">
      <c r="A32" s="62"/>
      <c r="B32" s="29" t="s">
        <v>125</v>
      </c>
      <c r="C32" s="66">
        <f>'1кв'!E29</f>
        <v>4250.18</v>
      </c>
      <c r="D32" s="61"/>
    </row>
    <row r="33" spans="1:6" ht="21.75" customHeight="1" x14ac:dyDescent="0.25">
      <c r="A33" s="62"/>
      <c r="B33" s="29" t="s">
        <v>126</v>
      </c>
      <c r="C33" s="66">
        <f>'4кв'!E29</f>
        <v>28020.12</v>
      </c>
      <c r="D33" s="61"/>
    </row>
    <row r="34" spans="1:6" x14ac:dyDescent="0.25">
      <c r="B34" s="67" t="s">
        <v>110</v>
      </c>
      <c r="C34" s="51">
        <f>SUM(C20:C29)</f>
        <v>660775.45600000001</v>
      </c>
      <c r="D34" s="61"/>
      <c r="E34" s="56"/>
      <c r="F34" s="56"/>
    </row>
    <row r="35" spans="1:6" x14ac:dyDescent="0.25">
      <c r="B35" s="68" t="s">
        <v>111</v>
      </c>
      <c r="C35" s="48">
        <f>(C6+C18)-C34</f>
        <v>-11752.33600000001</v>
      </c>
      <c r="D35" s="61"/>
      <c r="E35" s="56"/>
    </row>
    <row r="36" spans="1:6" x14ac:dyDescent="0.25">
      <c r="B36" s="50"/>
      <c r="C36" s="69"/>
      <c r="D36" s="61"/>
    </row>
    <row r="37" spans="1:6" x14ac:dyDescent="0.25">
      <c r="B37" s="50" t="s">
        <v>129</v>
      </c>
      <c r="C37" s="50"/>
      <c r="D37" s="61"/>
    </row>
    <row r="38" spans="1:6" x14ac:dyDescent="0.25">
      <c r="B38" s="50" t="s">
        <v>130</v>
      </c>
      <c r="C38" s="50">
        <v>1445.95</v>
      </c>
      <c r="D38" s="61"/>
    </row>
    <row r="39" spans="1:6" x14ac:dyDescent="0.25">
      <c r="B39" s="93" t="s">
        <v>131</v>
      </c>
      <c r="C39" s="93">
        <v>12265.79</v>
      </c>
      <c r="D39" s="61"/>
    </row>
    <row r="40" spans="1:6" x14ac:dyDescent="0.25">
      <c r="B40" s="50" t="s">
        <v>132</v>
      </c>
      <c r="C40" s="50">
        <f>C39-C38</f>
        <v>10819.84</v>
      </c>
      <c r="D40" s="61"/>
    </row>
    <row r="41" spans="1:6" x14ac:dyDescent="0.25">
      <c r="B41" s="50"/>
      <c r="C41" s="50"/>
      <c r="D41" s="61"/>
    </row>
    <row r="42" spans="1:6" x14ac:dyDescent="0.25">
      <c r="A42" s="50" t="s">
        <v>112</v>
      </c>
      <c r="C42" s="69"/>
      <c r="D42" s="61"/>
    </row>
    <row r="43" spans="1:6" x14ac:dyDescent="0.25">
      <c r="B43" s="50"/>
      <c r="C43" s="69"/>
      <c r="D43" s="61"/>
    </row>
    <row r="44" spans="1:6" x14ac:dyDescent="0.25">
      <c r="A44" s="1" t="s">
        <v>113</v>
      </c>
      <c r="B44" s="50" t="s">
        <v>114</v>
      </c>
      <c r="C44" s="69"/>
      <c r="D44" s="61"/>
    </row>
    <row r="45" spans="1:6" x14ac:dyDescent="0.25">
      <c r="B45" s="50" t="s">
        <v>115</v>
      </c>
      <c r="C45" s="69"/>
      <c r="D45" s="61"/>
    </row>
    <row r="46" spans="1:6" x14ac:dyDescent="0.25">
      <c r="B46" s="50" t="s">
        <v>116</v>
      </c>
      <c r="C46" s="69"/>
      <c r="D46" s="61"/>
    </row>
    <row r="47" spans="1:6" x14ac:dyDescent="0.25">
      <c r="B47" s="50"/>
      <c r="C47" s="69"/>
      <c r="D47" s="61"/>
    </row>
    <row r="48" spans="1:6" x14ac:dyDescent="0.25">
      <c r="B48" s="50" t="s">
        <v>117</v>
      </c>
      <c r="C48" s="69"/>
      <c r="D48" s="61"/>
    </row>
    <row r="49" spans="2:4" x14ac:dyDescent="0.25">
      <c r="B49" s="50"/>
      <c r="C49" s="69"/>
      <c r="D49" s="61"/>
    </row>
    <row r="50" spans="2:4" x14ac:dyDescent="0.25">
      <c r="B50" s="50"/>
      <c r="C50" s="69"/>
      <c r="D50" s="61"/>
    </row>
  </sheetData>
  <mergeCells count="6">
    <mergeCell ref="B19:C19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2022-03-11T10:26:18Z</dcterms:modified>
</cp:coreProperties>
</file>