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'1кв'!$A$1:$E$60</definedName>
    <definedName name="_xlnm.Print_Area" localSheetId="1">'2кв'!$A$1:$E$66</definedName>
    <definedName name="_xlnm.Print_Area" localSheetId="2">'3кв'!$A$1:$E$59</definedName>
    <definedName name="_xlnm.Print_Area" localSheetId="3">'4кв'!$A$1:$E$58</definedName>
    <definedName name="_xlnm.Print_Area" localSheetId="4">отчет!$A$1:$C$53</definedName>
  </definedNames>
  <calcPr calcId="145621"/>
</workbook>
</file>

<file path=xl/calcChain.xml><?xml version="1.0" encoding="utf-8"?>
<calcChain xmlns="http://schemas.openxmlformats.org/spreadsheetml/2006/main">
  <c r="C46" i="20" l="1"/>
  <c r="B52" i="19" l="1"/>
  <c r="C15" i="20"/>
  <c r="B55" i="19"/>
  <c r="B54" i="19"/>
  <c r="C39" i="20" l="1"/>
  <c r="C38" i="20"/>
  <c r="C37" i="20"/>
  <c r="C36" i="20"/>
  <c r="C35" i="20"/>
  <c r="C34" i="20"/>
  <c r="C33" i="20"/>
  <c r="C32" i="20"/>
  <c r="C31" i="20"/>
  <c r="C27" i="20"/>
  <c r="C24" i="20"/>
  <c r="C25" i="20"/>
  <c r="C26" i="20"/>
  <c r="C23" i="20"/>
  <c r="C29" i="20" l="1"/>
  <c r="C14" i="20"/>
  <c r="C13" i="20"/>
  <c r="C6" i="20"/>
  <c r="B50" i="19"/>
  <c r="E31" i="19" l="1"/>
  <c r="E32" i="19"/>
  <c r="E30" i="19"/>
  <c r="C28" i="20" l="1"/>
  <c r="B56" i="19"/>
  <c r="C17" i="20" s="1"/>
  <c r="E23" i="19"/>
  <c r="C21" i="20" s="1"/>
  <c r="F20" i="19"/>
  <c r="E24" i="19" s="1"/>
  <c r="C22" i="20" s="1"/>
  <c r="C16" i="20" l="1"/>
  <c r="C18" i="20" s="1"/>
  <c r="E22" i="19"/>
  <c r="E35" i="19" l="1"/>
  <c r="C20" i="20"/>
  <c r="C40" i="20" s="1"/>
  <c r="B53" i="18"/>
  <c r="E35" i="18"/>
  <c r="E34" i="18"/>
  <c r="C41" i="20" l="1"/>
  <c r="B57" i="19"/>
  <c r="B58" i="19" s="1"/>
  <c r="B51" i="18"/>
  <c r="E23" i="18"/>
  <c r="B57" i="18" l="1"/>
  <c r="B56" i="18"/>
  <c r="E22" i="18"/>
  <c r="F20" i="18"/>
  <c r="E24" i="18" s="1"/>
  <c r="E36" i="18" l="1"/>
  <c r="B58" i="18" s="1"/>
  <c r="B59" i="18" s="1"/>
  <c r="B66" i="17"/>
  <c r="E43" i="17"/>
  <c r="B60" i="17"/>
  <c r="B58" i="17"/>
  <c r="E32" i="17"/>
  <c r="E33" i="17"/>
  <c r="E34" i="17"/>
  <c r="E35" i="17"/>
  <c r="E36" i="17"/>
  <c r="E37" i="17"/>
  <c r="E38" i="17"/>
  <c r="E39" i="17"/>
  <c r="E40" i="17"/>
  <c r="E41" i="17"/>
  <c r="E42" i="17"/>
  <c r="E31" i="17"/>
  <c r="E29" i="17"/>
  <c r="E23" i="17"/>
  <c r="B64" i="17"/>
  <c r="B63" i="17"/>
  <c r="F20" i="17"/>
  <c r="E22" i="17" s="1"/>
  <c r="E24" i="17" l="1"/>
  <c r="B65" i="17" s="1"/>
  <c r="E37" i="16"/>
  <c r="E33" i="16" l="1"/>
  <c r="E34" i="16"/>
  <c r="E35" i="16"/>
  <c r="E36" i="16"/>
  <c r="E32" i="16"/>
  <c r="B58" i="16"/>
  <c r="B57" i="16"/>
  <c r="E24" i="16"/>
  <c r="E23" i="16"/>
  <c r="F20" i="16"/>
  <c r="E22" i="16" s="1"/>
  <c r="B59" i="16" l="1"/>
  <c r="B60" i="16" l="1"/>
</calcChain>
</file>

<file path=xl/sharedStrings.xml><?xml version="1.0" encoding="utf-8"?>
<sst xmlns="http://schemas.openxmlformats.org/spreadsheetml/2006/main" count="432" uniqueCount="162">
  <si>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</si>
  <si>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</si>
  <si>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</si>
  <si>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</si>
  <si>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</si>
  <si>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</si>
  <si>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</si>
  <si>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</si>
  <si>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</si>
  <si>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</si>
  <si>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</si>
  <si>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</si>
  <si>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</si>
  <si>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</si>
  <si>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</si>
  <si>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</si>
  <si>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</si>
  <si>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</si>
  <si>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</si>
  <si>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</si>
  <si>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</si>
  <si>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</si>
  <si>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</si>
  <si>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</si>
  <si>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</si>
  <si>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33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</si>
  <si>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Топоровского Владимира Ивановича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</si>
  <si>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№27 от 23.03.2015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</si>
  <si>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№28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</si>
  <si>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</si>
  <si>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</si>
  <si>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</si>
  <si>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Итого расходов:</t>
  </si>
  <si>
    <t>ч/час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</si>
  <si>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</si>
  <si>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Топоровского В.И.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</si>
  <si>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</si>
  <si>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</si>
  <si>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</si>
  <si>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</si>
  <si>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</t>
  </si>
  <si>
    <t>не жилые помещения</t>
  </si>
  <si>
    <t>Стоимость материалов</t>
  </si>
  <si>
    <t>S дома = 3852,9+1435,5 ( не жилые) = 5288,4м2</t>
  </si>
  <si>
    <t xml:space="preserve">Расходы по содержанию и тек. Ремонту </t>
  </si>
  <si>
    <t>Остаток на начало квартала</t>
  </si>
  <si>
    <t xml:space="preserve">Расходы по управлению МКД </t>
  </si>
  <si>
    <t>Услуги по содержанию многоквартирного дома</t>
  </si>
  <si>
    <t>интернет ТТК</t>
  </si>
  <si>
    <t>март</t>
  </si>
  <si>
    <t>интернет Ростелеком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</si>
  <si>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</si>
  <si>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</si>
  <si>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</si>
  <si>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</si>
  <si>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</si>
  <si>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</si>
  <si>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</si>
  <si>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</si>
  <si>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Замена тамбурных дверей (смета)</t>
  </si>
  <si>
    <t>Замена КНС в приямках (смета)</t>
  </si>
  <si>
    <t>замена кранов на стояке ХВС кв.74</t>
  </si>
  <si>
    <t>частичная замена стояка ХВС в подвале</t>
  </si>
  <si>
    <t>ремонт детской машинки</t>
  </si>
  <si>
    <t>установка кодового замка</t>
  </si>
  <si>
    <t>монтаж обналички на тамбурную дверь</t>
  </si>
  <si>
    <t>февраль</t>
  </si>
  <si>
    <t>Предъявлено населению 271879,68</t>
  </si>
  <si>
    <t xml:space="preserve">           2. Всего за период с "01" 01 2021 г. по "31" 03 2021 г. выполнено работ (оказано услуг) на общую сумму триста сорок семь тысяч триста пятьдесят пять рублей 46 копеек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</si>
  <si>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</si>
  <si>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</si>
  <si>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Замена Преобразователя МФ 1шт</t>
  </si>
  <si>
    <t>монтаж оконных ручек,крепление поручня во втором подъезде.</t>
  </si>
  <si>
    <t>ремонт скамеек</t>
  </si>
  <si>
    <t>ремонт доводчика</t>
  </si>
  <si>
    <t>замена стояка ГВС</t>
  </si>
  <si>
    <t>замена участка стояка ХВС из подвала до второго этажа кв.19</t>
  </si>
  <si>
    <t>ремонт штукатурки вентканалов</t>
  </si>
  <si>
    <t>ремонт швов кв.65</t>
  </si>
  <si>
    <t>ремонт роликодрома</t>
  </si>
  <si>
    <t>спиливание дерева</t>
  </si>
  <si>
    <t>покраска ограждения футбольной площадки</t>
  </si>
  <si>
    <t>ремонт ограждения футбольного поля</t>
  </si>
  <si>
    <t>замена КНС стояка кв.26</t>
  </si>
  <si>
    <t>апрель</t>
  </si>
  <si>
    <t>май</t>
  </si>
  <si>
    <t>июнь</t>
  </si>
  <si>
    <t>за 2 квартал 2021 года</t>
  </si>
  <si>
    <t>"30" 06 2021 г.</t>
  </si>
  <si>
    <t xml:space="preserve">           2. Всего за период с "01" 04 2021 г. по "30" 06 2021 г. выполнено работ (оказано услуг) на общую сумму триста шестьдесят семь тысяч пятьдесят восемь рублей 79 копеек</t>
  </si>
  <si>
    <t>Предъявлено населению 272008,02</t>
  </si>
  <si>
    <t>за 3 квартал 2021 года</t>
  </si>
  <si>
    <t>"30" 09 2021 г.</t>
  </si>
  <si>
    <t>Обработка подъездов хлорсодержащими растворами опрыскивание 1 раз в неделю</t>
  </si>
  <si>
    <t>3 квартал</t>
  </si>
  <si>
    <t>Окраска стоек для сушки белья (смета)</t>
  </si>
  <si>
    <t>Окраска ковровыбивалки (смета)</t>
  </si>
  <si>
    <t>Замена отдельных участков магистрали отопления (смета)</t>
  </si>
  <si>
    <t>укрепление перил во втором подъезде</t>
  </si>
  <si>
    <t>июль</t>
  </si>
  <si>
    <t>август</t>
  </si>
  <si>
    <t>сентябрь</t>
  </si>
  <si>
    <t>замена бревна на д/п</t>
  </si>
  <si>
    <t>Ремонт отмостки 96,3м2 (смета)</t>
  </si>
  <si>
    <t xml:space="preserve">           2. Всего за период с "01" 07 2021 г. по "30" 09 2021 г. выполнено работ (оказано услуг) на общую сумму четыреста пятьдесят две тысячи триста шестьдесят пять рублей 84 копейки</t>
  </si>
  <si>
    <t>Предъявлено населению 277841,07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</si>
  <si>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</si>
  <si>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</si>
  <si>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</si>
  <si>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</si>
  <si>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</si>
  <si>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</si>
  <si>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</si>
  <si>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</si>
  <si>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</si>
  <si>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</si>
  <si>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в том числе: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</si>
  <si>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</si>
  <si>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</si>
  <si>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</si>
  <si>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</si>
  <si>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</si>
  <si>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</si>
  <si>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</si>
  <si>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</si>
  <si>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33</t>
  </si>
  <si>
    <t>за 4 квартал 2021 года</t>
  </si>
  <si>
    <t>"31" 12 2021 г.</t>
  </si>
  <si>
    <t>4 квартал</t>
  </si>
  <si>
    <t>Ремонт навеса песочницы</t>
  </si>
  <si>
    <t>Установка кранов на стояках отопления в приямке второго подъезда</t>
  </si>
  <si>
    <t>демонтаж,ремонт двери</t>
  </si>
  <si>
    <t>установка окон 5 подъезд (смета)</t>
  </si>
  <si>
    <t xml:space="preserve">ремонт 5 подъезда </t>
  </si>
  <si>
    <t>ноябрь</t>
  </si>
  <si>
    <t>декабрь</t>
  </si>
  <si>
    <t>ч/ч</t>
  </si>
  <si>
    <t xml:space="preserve">           2. Всего за период с "01" 10 2021 г. по "31" 10 2021 г. выполнено работ (оказано услуг) на общую сумму пятьсот девять тысяч четыреста пятьдесят девять рублей 56 копеек</t>
  </si>
  <si>
    <t>Непредвиденные расходы 267 ч/ч</t>
  </si>
  <si>
    <t>* Замена тамбурных дверей (смета)</t>
  </si>
  <si>
    <t>* Замена КНС в приямках (смета)</t>
  </si>
  <si>
    <t>* Замена Преобразователя МФ 1шт</t>
  </si>
  <si>
    <t>* Окраска стоек для сушки белья (смета)</t>
  </si>
  <si>
    <t>* Окраска ковровыбивалки (смета)</t>
  </si>
  <si>
    <t>* Замена отдельных участков магистрали отопления (смета)</t>
  </si>
  <si>
    <t>* Ремонт отмостки 96,3м2 (смета)</t>
  </si>
  <si>
    <t>* установка окон 5 подъезд (смета)</t>
  </si>
  <si>
    <t>* ремонт 5 подъезда (смета)</t>
  </si>
  <si>
    <t>Предъявлено населению 294073,27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</si>
  <si>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</si>
  <si>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</si>
  <si>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Квант-телеком</t>
  </si>
  <si>
    <t>Оплачено по нежилым помещениям ООО "Копейка-Воронеж"</t>
  </si>
  <si>
    <t>Начислено всего 1089406,53</t>
  </si>
  <si>
    <t>* холодная вода на СОИ-24870,89</t>
  </si>
  <si>
    <t>* горячая вода на СОИ- 51321,12</t>
  </si>
  <si>
    <t>* электроэнергия на СОИ- 12380,78</t>
  </si>
  <si>
    <t>* водоотведение на СОИ-16032,96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</si>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</sst>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5" fillId="0" borderId="0"/>
  </cellStyleXfs>
  <cellXfs count="10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5" fillId="0" borderId="0" xfId="0" applyFont="1"/>
    <xf numFmtId="43" fontId="2" fillId="0" borderId="0" xfId="0" applyNumberFormat="1" applyFont="1"/>
    <xf numFmtId="164" fontId="5" fillId="0" borderId="0" xfId="1" applyNumberFormat="1" applyFont="1"/>
    <xf numFmtId="164" fontId="2" fillId="0" borderId="0" xfId="1" applyNumberFormat="1" applyFont="1"/>
    <xf numFmtId="0" fontId="8" fillId="0" borderId="0" xfId="0" applyFont="1"/>
    <xf numFmtId="0" fontId="7" fillId="0" borderId="4" xfId="0" applyFont="1" applyBorder="1" applyAlignment="1">
      <alignment horizontal="center"/>
    </xf>
    <xf numFmtId="164" fontId="5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1" xfId="1" applyNumberFormat="1" applyFont="1" applyBorder="1" applyAlignment="1">
      <alignment horizontal="right" vertical="center" wrapText="1"/>
    </xf>
    <xf numFmtId="0" fontId="7" fillId="0" borderId="6" xfId="0" applyFont="1" applyBorder="1" applyAlignment="1"/>
    <xf numFmtId="16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8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/>
    <xf numFmtId="0" fontId="7" fillId="0" borderId="4" xfId="0" applyFont="1" applyBorder="1" applyAlignment="1"/>
    <xf numFmtId="0" fontId="7" fillId="0" borderId="4" xfId="0" applyFont="1" applyBorder="1" applyAlignment="1">
      <alignment horizontal="right"/>
    </xf>
    <xf numFmtId="0" fontId="7" fillId="0" borderId="11" xfId="0" applyFont="1" applyBorder="1" applyAlignment="1"/>
    <xf numFmtId="0" fontId="7" fillId="0" borderId="1" xfId="0" applyFont="1" applyBorder="1" applyAlignment="1"/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2" fillId="0" borderId="0" xfId="0" applyFont="1" applyAlignment="1"/>
    <xf numFmtId="0" fontId="9" fillId="0" borderId="0" xfId="0" applyFont="1" applyAlignment="1"/>
    <xf numFmtId="49" fontId="9" fillId="0" borderId="1" xfId="0" applyNumberFormat="1" applyFont="1" applyBorder="1"/>
    <xf numFmtId="43" fontId="14" fillId="0" borderId="1" xfId="1" applyFont="1" applyBorder="1" applyAlignment="1">
      <alignment horizontal="center"/>
    </xf>
    <xf numFmtId="4" fontId="12" fillId="0" borderId="0" xfId="0" applyNumberFormat="1" applyFont="1"/>
    <xf numFmtId="0" fontId="9" fillId="0" borderId="0" xfId="0" applyFont="1" applyAlignment="1">
      <alignment horizontal="left"/>
    </xf>
    <xf numFmtId="49" fontId="9" fillId="0" borderId="1" xfId="0" applyNumberFormat="1" applyFont="1" applyBorder="1" applyAlignment="1"/>
    <xf numFmtId="164" fontId="9" fillId="0" borderId="0" xfId="1" applyNumberFormat="1" applyFont="1" applyBorder="1"/>
    <xf numFmtId="43" fontId="9" fillId="0" borderId="0" xfId="0" applyNumberFormat="1" applyFont="1"/>
    <xf numFmtId="43" fontId="9" fillId="0" borderId="1" xfId="1" applyFont="1" applyBorder="1" applyAlignment="1">
      <alignment horizontal="center"/>
    </xf>
    <xf numFmtId="4" fontId="9" fillId="0" borderId="0" xfId="0" applyNumberFormat="1" applyFont="1"/>
    <xf numFmtId="0" fontId="9" fillId="0" borderId="0" xfId="0" applyFont="1" applyBorder="1"/>
    <xf numFmtId="43" fontId="9" fillId="3" borderId="1" xfId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left"/>
    </xf>
    <xf numFmtId="43" fontId="9" fillId="0" borderId="0" xfId="1" applyFont="1" applyAlignment="1">
      <alignment horizontal="left"/>
    </xf>
    <xf numFmtId="43" fontId="9" fillId="0" borderId="0" xfId="1" applyFont="1"/>
    <xf numFmtId="0" fontId="7" fillId="2" borderId="4" xfId="0" applyFont="1" applyFill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49" fontId="9" fillId="0" borderId="1" xfId="0" applyNumberFormat="1" applyFont="1" applyBorder="1" applyAlignment="1">
      <alignment horizontal="left"/>
    </xf>
    <xf numFmtId="49" fontId="9" fillId="0" borderId="12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view="pageBreakPreview" topLeftCell="A24" zoomScaleNormal="100" zoomScaleSheetLayoutView="100" workbookViewId="0">
      <selection activeCell="A31" sqref="A31"/>
    </sheetView>
  </sheetViews>
  <sheetFormatPr defaultColWidth="9.140625" defaultRowHeight="15" x14ac:dyDescent="0.25"/>
  <cols>
    <col min="1" max="1" width="34.710937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 x14ac:dyDescent="0.25">
      <c r="A1" s="91" t="s">
        <v>11</v>
      </c>
      <c r="B1" s="91"/>
      <c r="C1" s="91"/>
      <c r="D1" s="91"/>
      <c r="E1" s="91"/>
    </row>
    <row r="2" spans="1:5" ht="31.5" customHeight="1" x14ac:dyDescent="0.25">
      <c r="A2" s="92" t="s">
        <v>12</v>
      </c>
      <c r="B2" s="93"/>
      <c r="C2" s="93"/>
      <c r="D2" s="93"/>
      <c r="E2" s="93"/>
    </row>
    <row r="3" spans="1:5" x14ac:dyDescent="0.25">
      <c r="A3" s="92" t="s">
        <v>53</v>
      </c>
      <c r="B3" s="92"/>
      <c r="C3" s="92"/>
      <c r="D3" s="92"/>
      <c r="E3" s="92"/>
    </row>
    <row r="4" spans="1:5" x14ac:dyDescent="0.25">
      <c r="A4" s="24" t="s">
        <v>13</v>
      </c>
      <c r="B4" s="3"/>
      <c r="C4" s="3"/>
      <c r="D4" s="95" t="s">
        <v>54</v>
      </c>
      <c r="E4" s="95"/>
    </row>
    <row r="5" spans="1:5" x14ac:dyDescent="0.25">
      <c r="A5" s="31"/>
      <c r="B5" s="3"/>
      <c r="C5" s="3"/>
      <c r="D5" s="3"/>
      <c r="E5" s="3"/>
    </row>
    <row r="6" spans="1:5" x14ac:dyDescent="0.25">
      <c r="A6" s="85" t="s">
        <v>0</v>
      </c>
      <c r="B6" s="85"/>
      <c r="C6" s="85"/>
      <c r="D6" s="85"/>
      <c r="E6" s="85"/>
    </row>
    <row r="7" spans="1:5" x14ac:dyDescent="0.25">
      <c r="A7" s="94" t="s">
        <v>25</v>
      </c>
      <c r="B7" s="94"/>
      <c r="C7" s="94"/>
      <c r="D7" s="94"/>
      <c r="E7" s="94"/>
    </row>
    <row r="8" spans="1:5" x14ac:dyDescent="0.25">
      <c r="A8" s="90" t="s">
        <v>1</v>
      </c>
      <c r="B8" s="90"/>
      <c r="C8" s="90"/>
      <c r="D8" s="90"/>
      <c r="E8" s="90"/>
    </row>
    <row r="9" spans="1:5" x14ac:dyDescent="0.25">
      <c r="A9" s="85" t="s">
        <v>26</v>
      </c>
      <c r="B9" s="85"/>
      <c r="C9" s="85"/>
      <c r="D9" s="85"/>
      <c r="E9" s="85"/>
    </row>
    <row r="10" spans="1:5" ht="25.5" customHeight="1" x14ac:dyDescent="0.25">
      <c r="A10" s="88" t="s">
        <v>14</v>
      </c>
      <c r="B10" s="88"/>
      <c r="C10" s="88"/>
      <c r="D10" s="88"/>
      <c r="E10" s="88"/>
    </row>
    <row r="11" spans="1:5" ht="28.9" customHeight="1" x14ac:dyDescent="0.25">
      <c r="A11" s="85" t="s">
        <v>27</v>
      </c>
      <c r="B11" s="85"/>
      <c r="C11" s="85"/>
      <c r="D11" s="85"/>
      <c r="E11" s="85"/>
    </row>
    <row r="12" spans="1:5" x14ac:dyDescent="0.25">
      <c r="A12" s="89" t="s">
        <v>15</v>
      </c>
      <c r="B12" s="89"/>
      <c r="C12" s="89"/>
      <c r="D12" s="89"/>
      <c r="E12" s="89"/>
    </row>
    <row r="13" spans="1:5" ht="18" customHeight="1" x14ac:dyDescent="0.25">
      <c r="A13" s="85" t="s">
        <v>22</v>
      </c>
      <c r="B13" s="85"/>
      <c r="C13" s="85"/>
      <c r="D13" s="85"/>
      <c r="E13" s="85"/>
    </row>
    <row r="14" spans="1:5" x14ac:dyDescent="0.25">
      <c r="A14" s="89" t="s">
        <v>2</v>
      </c>
      <c r="B14" s="89"/>
      <c r="C14" s="89"/>
      <c r="D14" s="89"/>
      <c r="E14" s="89"/>
    </row>
    <row r="15" spans="1:5" ht="23.25" customHeight="1" x14ac:dyDescent="0.25">
      <c r="A15" s="85" t="s">
        <v>23</v>
      </c>
      <c r="B15" s="85"/>
      <c r="C15" s="85"/>
      <c r="D15" s="85"/>
      <c r="E15" s="85"/>
    </row>
    <row r="16" spans="1:5" x14ac:dyDescent="0.25">
      <c r="A16" s="89" t="s">
        <v>16</v>
      </c>
      <c r="B16" s="89"/>
      <c r="C16" s="89"/>
      <c r="D16" s="89"/>
      <c r="E16" s="89"/>
    </row>
    <row r="17" spans="1:7" ht="31.5" customHeight="1" x14ac:dyDescent="0.25">
      <c r="A17" s="85" t="s">
        <v>17</v>
      </c>
      <c r="B17" s="85"/>
      <c r="C17" s="85"/>
      <c r="D17" s="85"/>
      <c r="E17" s="85"/>
    </row>
    <row r="18" spans="1:7" ht="60" customHeight="1" x14ac:dyDescent="0.25">
      <c r="A18" s="85" t="s">
        <v>28</v>
      </c>
      <c r="B18" s="85"/>
      <c r="C18" s="85"/>
      <c r="D18" s="85"/>
      <c r="E18" s="85"/>
    </row>
    <row r="19" spans="1:7" ht="33" customHeight="1" x14ac:dyDescent="0.25">
      <c r="A19" s="87" t="s">
        <v>29</v>
      </c>
      <c r="B19" s="87"/>
      <c r="C19" s="87"/>
      <c r="D19" s="87"/>
      <c r="E19" s="87"/>
    </row>
    <row r="20" spans="1:7" x14ac:dyDescent="0.25">
      <c r="A20" s="87"/>
      <c r="B20" s="87"/>
      <c r="C20" s="87"/>
      <c r="D20" s="87"/>
      <c r="E20" s="87"/>
      <c r="F20" s="1">
        <f>3852.9+1435.5</f>
        <v>5288.4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 x14ac:dyDescent="0.25">
      <c r="A22" s="19" t="s">
        <v>47</v>
      </c>
      <c r="B22" s="13" t="s">
        <v>37</v>
      </c>
      <c r="C22" s="2" t="s">
        <v>4</v>
      </c>
      <c r="D22" s="2">
        <v>12.05</v>
      </c>
      <c r="E22" s="5">
        <f>D22*F20*G20</f>
        <v>191175.66</v>
      </c>
      <c r="G22" s="7"/>
    </row>
    <row r="23" spans="1:7" ht="75" x14ac:dyDescent="0.25">
      <c r="A23" s="4" t="s">
        <v>52</v>
      </c>
      <c r="B23" s="13" t="s">
        <v>30</v>
      </c>
      <c r="C23" s="2" t="s">
        <v>4</v>
      </c>
      <c r="D23" s="2"/>
      <c r="E23" s="5">
        <f>2146.37*3</f>
        <v>6439.11</v>
      </c>
      <c r="G23" s="7"/>
    </row>
    <row r="24" spans="1:7" x14ac:dyDescent="0.25">
      <c r="A24" s="14" t="s">
        <v>46</v>
      </c>
      <c r="B24" s="15" t="s">
        <v>24</v>
      </c>
      <c r="C24" s="16" t="s">
        <v>4</v>
      </c>
      <c r="D24" s="16">
        <v>4.78</v>
      </c>
      <c r="E24" s="5">
        <f>D24*F20*G20</f>
        <v>75835.656000000003</v>
      </c>
      <c r="G24" s="7"/>
    </row>
    <row r="25" spans="1:7" x14ac:dyDescent="0.25">
      <c r="A25" s="4" t="s">
        <v>55</v>
      </c>
      <c r="B25" s="13" t="s">
        <v>30</v>
      </c>
      <c r="C25" s="2" t="s">
        <v>31</v>
      </c>
      <c r="D25" s="2"/>
      <c r="E25" s="20">
        <v>11309.33</v>
      </c>
      <c r="G25" s="7"/>
    </row>
    <row r="26" spans="1:7" ht="15.75" x14ac:dyDescent="0.25">
      <c r="A26" s="32" t="s">
        <v>56</v>
      </c>
      <c r="B26" s="13" t="s">
        <v>30</v>
      </c>
      <c r="C26" s="2" t="s">
        <v>31</v>
      </c>
      <c r="D26" s="2"/>
      <c r="E26" s="20">
        <v>10940.28</v>
      </c>
      <c r="G26" s="7"/>
    </row>
    <row r="27" spans="1:7" x14ac:dyDescent="0.25">
      <c r="A27" s="4" t="s">
        <v>57</v>
      </c>
      <c r="B27" s="13" t="s">
        <v>30</v>
      </c>
      <c r="C27" s="2" t="s">
        <v>31</v>
      </c>
      <c r="D27" s="2"/>
      <c r="E27" s="17">
        <v>5462.08</v>
      </c>
      <c r="G27" s="7"/>
    </row>
    <row r="28" spans="1:7" x14ac:dyDescent="0.25">
      <c r="A28" s="4" t="s">
        <v>58</v>
      </c>
      <c r="B28" s="13" t="s">
        <v>30</v>
      </c>
      <c r="C28" s="2" t="s">
        <v>31</v>
      </c>
      <c r="D28" s="2"/>
      <c r="E28" s="5">
        <v>5411.49</v>
      </c>
      <c r="G28" s="7"/>
    </row>
    <row r="29" spans="1:7" x14ac:dyDescent="0.25">
      <c r="A29" s="14" t="s">
        <v>42</v>
      </c>
      <c r="B29" s="13" t="s">
        <v>30</v>
      </c>
      <c r="C29" s="2" t="s">
        <v>31</v>
      </c>
      <c r="D29" s="16"/>
      <c r="E29" s="5">
        <v>8807.02</v>
      </c>
      <c r="G29" s="7"/>
    </row>
    <row r="30" spans="1:7" x14ac:dyDescent="0.25">
      <c r="A30" s="36" t="s">
        <v>59</v>
      </c>
      <c r="B30" s="11" t="s">
        <v>66</v>
      </c>
      <c r="C30" s="39" t="s">
        <v>31</v>
      </c>
      <c r="D30" s="41"/>
      <c r="E30" s="40">
        <v>11277.56</v>
      </c>
      <c r="G30" s="7"/>
    </row>
    <row r="31" spans="1:7" x14ac:dyDescent="0.25">
      <c r="A31" s="37" t="s">
        <v>60</v>
      </c>
      <c r="B31" s="11" t="s">
        <v>66</v>
      </c>
      <c r="C31" s="39" t="s">
        <v>31</v>
      </c>
      <c r="D31" s="42"/>
      <c r="E31" s="40">
        <v>15523.52</v>
      </c>
      <c r="G31" s="7"/>
    </row>
    <row r="32" spans="1:7" x14ac:dyDescent="0.25">
      <c r="A32" s="38" t="s">
        <v>61</v>
      </c>
      <c r="B32" s="11" t="s">
        <v>66</v>
      </c>
      <c r="C32" s="39" t="s">
        <v>33</v>
      </c>
      <c r="D32" s="42">
        <v>2</v>
      </c>
      <c r="E32" s="40">
        <f>D32*206.95</f>
        <v>413.9</v>
      </c>
      <c r="G32" s="7"/>
    </row>
    <row r="33" spans="1:7" ht="30" x14ac:dyDescent="0.25">
      <c r="A33" s="18" t="s">
        <v>62</v>
      </c>
      <c r="B33" s="11" t="s">
        <v>49</v>
      </c>
      <c r="C33" s="39" t="s">
        <v>33</v>
      </c>
      <c r="D33" s="28">
        <v>8</v>
      </c>
      <c r="E33" s="40">
        <f t="shared" ref="E33:E36" si="0">D33*206.95</f>
        <v>1655.6</v>
      </c>
      <c r="G33" s="7"/>
    </row>
    <row r="34" spans="1:7" x14ac:dyDescent="0.25">
      <c r="A34" s="18" t="s">
        <v>63</v>
      </c>
      <c r="B34" s="11" t="s">
        <v>49</v>
      </c>
      <c r="C34" s="39" t="s">
        <v>33</v>
      </c>
      <c r="D34" s="42">
        <v>12</v>
      </c>
      <c r="E34" s="40">
        <f t="shared" si="0"/>
        <v>2483.3999999999996</v>
      </c>
      <c r="G34" s="7"/>
    </row>
    <row r="35" spans="1:7" x14ac:dyDescent="0.25">
      <c r="A35" s="18" t="s">
        <v>64</v>
      </c>
      <c r="B35" s="11" t="s">
        <v>49</v>
      </c>
      <c r="C35" s="39" t="s">
        <v>33</v>
      </c>
      <c r="D35" s="28">
        <v>2</v>
      </c>
      <c r="E35" s="40">
        <f t="shared" si="0"/>
        <v>413.9</v>
      </c>
      <c r="G35" s="7"/>
    </row>
    <row r="36" spans="1:7" ht="30" x14ac:dyDescent="0.25">
      <c r="A36" s="18" t="s">
        <v>65</v>
      </c>
      <c r="B36" s="11" t="s">
        <v>49</v>
      </c>
      <c r="C36" s="39" t="s">
        <v>33</v>
      </c>
      <c r="D36" s="42">
        <v>1</v>
      </c>
      <c r="E36" s="40">
        <f t="shared" si="0"/>
        <v>206.95</v>
      </c>
      <c r="G36" s="7"/>
    </row>
    <row r="37" spans="1:7" s="6" customFormat="1" x14ac:dyDescent="0.25">
      <c r="A37" s="25" t="s">
        <v>32</v>
      </c>
      <c r="B37" s="26"/>
      <c r="C37" s="26"/>
      <c r="D37" s="21"/>
      <c r="E37" s="27">
        <f>SUM(E22:E36)</f>
        <v>347355.45600000012</v>
      </c>
    </row>
    <row r="39" spans="1:7" ht="30" customHeight="1" x14ac:dyDescent="0.25">
      <c r="A39" s="84" t="s">
        <v>68</v>
      </c>
      <c r="B39" s="84"/>
      <c r="C39" s="84"/>
      <c r="D39" s="84"/>
      <c r="E39" s="84"/>
    </row>
    <row r="40" spans="1:7" ht="32.25" customHeight="1" x14ac:dyDescent="0.25">
      <c r="A40" s="85" t="s">
        <v>21</v>
      </c>
      <c r="B40" s="85"/>
      <c r="C40" s="85"/>
      <c r="D40" s="85"/>
      <c r="E40" s="85"/>
    </row>
    <row r="41" spans="1:7" x14ac:dyDescent="0.25">
      <c r="A41" s="85" t="s">
        <v>20</v>
      </c>
      <c r="B41" s="85"/>
      <c r="C41" s="85"/>
      <c r="D41" s="85"/>
      <c r="E41" s="85"/>
    </row>
    <row r="42" spans="1:7" ht="32.25" customHeight="1" x14ac:dyDescent="0.25">
      <c r="A42" s="85" t="s">
        <v>36</v>
      </c>
      <c r="B42" s="85"/>
      <c r="C42" s="85"/>
      <c r="D42" s="85"/>
      <c r="E42" s="85"/>
    </row>
    <row r="43" spans="1:7" x14ac:dyDescent="0.25">
      <c r="A43" s="86" t="s">
        <v>5</v>
      </c>
      <c r="B43" s="86"/>
      <c r="C43" s="86"/>
      <c r="D43" s="86"/>
      <c r="E43" s="86"/>
    </row>
    <row r="44" spans="1:7" x14ac:dyDescent="0.25">
      <c r="A44" s="85" t="s">
        <v>18</v>
      </c>
      <c r="B44" s="85"/>
      <c r="C44" s="85"/>
      <c r="D44" s="85"/>
      <c r="E44" s="85"/>
    </row>
    <row r="45" spans="1:7" x14ac:dyDescent="0.25">
      <c r="A45" s="82" t="s">
        <v>34</v>
      </c>
      <c r="B45" s="82"/>
      <c r="C45" s="82"/>
      <c r="D45" s="82"/>
      <c r="E45" s="82"/>
    </row>
    <row r="46" spans="1:7" x14ac:dyDescent="0.25">
      <c r="B46" s="83" t="s">
        <v>19</v>
      </c>
      <c r="C46" s="83"/>
      <c r="D46" s="83"/>
      <c r="E46" s="29" t="s">
        <v>6</v>
      </c>
    </row>
    <row r="47" spans="1:7" x14ac:dyDescent="0.25">
      <c r="A47" s="31"/>
      <c r="B47" s="31"/>
      <c r="C47" s="31"/>
      <c r="D47" s="31"/>
      <c r="E47" s="31"/>
    </row>
    <row r="48" spans="1:7" x14ac:dyDescent="0.25">
      <c r="A48" s="82" t="s">
        <v>35</v>
      </c>
      <c r="B48" s="82"/>
      <c r="C48" s="82"/>
      <c r="D48" s="82"/>
      <c r="E48" s="82"/>
    </row>
    <row r="49" spans="1:5" x14ac:dyDescent="0.25">
      <c r="B49" s="83" t="s">
        <v>19</v>
      </c>
      <c r="C49" s="83"/>
      <c r="D49" s="83"/>
      <c r="E49" s="29" t="s">
        <v>6</v>
      </c>
    </row>
    <row r="50" spans="1:5" x14ac:dyDescent="0.25">
      <c r="A50" s="1" t="s">
        <v>43</v>
      </c>
    </row>
    <row r="51" spans="1:5" x14ac:dyDescent="0.25">
      <c r="A51" s="6" t="s">
        <v>38</v>
      </c>
    </row>
    <row r="52" spans="1:5" x14ac:dyDescent="0.25">
      <c r="A52" s="6" t="s">
        <v>45</v>
      </c>
      <c r="B52" s="8">
        <v>189990.17</v>
      </c>
    </row>
    <row r="53" spans="1:5" ht="19.149999999999999" customHeight="1" x14ac:dyDescent="0.25">
      <c r="A53" s="30" t="s">
        <v>67</v>
      </c>
      <c r="B53" s="9"/>
    </row>
    <row r="54" spans="1:5" x14ac:dyDescent="0.25">
      <c r="A54" s="1" t="s">
        <v>40</v>
      </c>
      <c r="B54" s="9">
        <v>258269.91</v>
      </c>
    </row>
    <row r="55" spans="1:5" x14ac:dyDescent="0.25">
      <c r="A55" s="1" t="s">
        <v>41</v>
      </c>
      <c r="B55" s="9">
        <v>97391.67</v>
      </c>
    </row>
    <row r="56" spans="1:5" x14ac:dyDescent="0.25">
      <c r="A56" s="1" t="s">
        <v>50</v>
      </c>
      <c r="B56" s="22">
        <v>2100</v>
      </c>
    </row>
    <row r="57" spans="1:5" x14ac:dyDescent="0.25">
      <c r="A57" s="1" t="s">
        <v>48</v>
      </c>
      <c r="B57" s="23">
        <f>3*300</f>
        <v>900</v>
      </c>
    </row>
    <row r="58" spans="1:5" x14ac:dyDescent="0.25">
      <c r="A58" s="1" t="s">
        <v>51</v>
      </c>
      <c r="B58" s="23">
        <f>3*300</f>
        <v>900</v>
      </c>
    </row>
    <row r="59" spans="1:5" ht="30" x14ac:dyDescent="0.25">
      <c r="A59" s="30" t="s">
        <v>44</v>
      </c>
      <c r="B59" s="9">
        <f>E37</f>
        <v>347355.45600000012</v>
      </c>
    </row>
    <row r="60" spans="1:5" x14ac:dyDescent="0.25">
      <c r="A60" s="10" t="s">
        <v>39</v>
      </c>
      <c r="B60" s="12">
        <f>B52+B54+B55+B56+B57+B58-B59</f>
        <v>202196.29399999988</v>
      </c>
    </row>
    <row r="63" spans="1:5" x14ac:dyDescent="0.25">
      <c r="B63" s="7"/>
    </row>
  </sheetData>
  <mergeCells count="29">
    <mergeCell ref="A8:E8"/>
    <mergeCell ref="A1:E1"/>
    <mergeCell ref="A2:E2"/>
    <mergeCell ref="A3:E3"/>
    <mergeCell ref="A6:E6"/>
    <mergeCell ref="A7:E7"/>
    <mergeCell ref="D4:E4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5:E45"/>
    <mergeCell ref="B46:D46"/>
    <mergeCell ref="A48:E48"/>
    <mergeCell ref="B49:D49"/>
    <mergeCell ref="A39:E39"/>
    <mergeCell ref="A40:E40"/>
    <mergeCell ref="A41:E41"/>
    <mergeCell ref="A42:E42"/>
    <mergeCell ref="A43:E43"/>
    <mergeCell ref="A44:E4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view="pageBreakPreview" topLeftCell="A23" zoomScaleNormal="100" zoomScaleSheetLayoutView="100" workbookViewId="0">
      <selection activeCell="A30" sqref="A30"/>
    </sheetView>
  </sheetViews>
  <sheetFormatPr defaultColWidth="9.140625" defaultRowHeight="15" x14ac:dyDescent="0.25"/>
  <cols>
    <col min="1" max="1" width="34.710937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 x14ac:dyDescent="0.25">
      <c r="A1" s="91" t="s">
        <v>11</v>
      </c>
      <c r="B1" s="91"/>
      <c r="C1" s="91"/>
      <c r="D1" s="91"/>
      <c r="E1" s="91"/>
    </row>
    <row r="2" spans="1:5" ht="31.5" customHeight="1" x14ac:dyDescent="0.25">
      <c r="A2" s="92" t="s">
        <v>12</v>
      </c>
      <c r="B2" s="93"/>
      <c r="C2" s="93"/>
      <c r="D2" s="93"/>
      <c r="E2" s="93"/>
    </row>
    <row r="3" spans="1:5" x14ac:dyDescent="0.25">
      <c r="A3" s="92" t="s">
        <v>87</v>
      </c>
      <c r="B3" s="92"/>
      <c r="C3" s="92"/>
      <c r="D3" s="92"/>
      <c r="E3" s="92"/>
    </row>
    <row r="4" spans="1:5" ht="15.75" x14ac:dyDescent="0.25">
      <c r="A4" s="53" t="s">
        <v>13</v>
      </c>
      <c r="B4" s="54"/>
      <c r="C4" s="54"/>
      <c r="D4" s="96" t="s">
        <v>88</v>
      </c>
      <c r="E4" s="96"/>
    </row>
    <row r="5" spans="1:5" x14ac:dyDescent="0.25">
      <c r="A5" s="33"/>
      <c r="B5" s="3"/>
      <c r="C5" s="3"/>
      <c r="D5" s="3"/>
      <c r="E5" s="3"/>
    </row>
    <row r="6" spans="1:5" x14ac:dyDescent="0.25">
      <c r="A6" s="85" t="s">
        <v>0</v>
      </c>
      <c r="B6" s="85"/>
      <c r="C6" s="85"/>
      <c r="D6" s="85"/>
      <c r="E6" s="85"/>
    </row>
    <row r="7" spans="1:5" x14ac:dyDescent="0.25">
      <c r="A7" s="94" t="s">
        <v>25</v>
      </c>
      <c r="B7" s="94"/>
      <c r="C7" s="94"/>
      <c r="D7" s="94"/>
      <c r="E7" s="94"/>
    </row>
    <row r="8" spans="1:5" x14ac:dyDescent="0.25">
      <c r="A8" s="90" t="s">
        <v>1</v>
      </c>
      <c r="B8" s="90"/>
      <c r="C8" s="90"/>
      <c r="D8" s="90"/>
      <c r="E8" s="90"/>
    </row>
    <row r="9" spans="1:5" x14ac:dyDescent="0.25">
      <c r="A9" s="85" t="s">
        <v>26</v>
      </c>
      <c r="B9" s="85"/>
      <c r="C9" s="85"/>
      <c r="D9" s="85"/>
      <c r="E9" s="85"/>
    </row>
    <row r="10" spans="1:5" ht="25.5" customHeight="1" x14ac:dyDescent="0.25">
      <c r="A10" s="88" t="s">
        <v>14</v>
      </c>
      <c r="B10" s="88"/>
      <c r="C10" s="88"/>
      <c r="D10" s="88"/>
      <c r="E10" s="88"/>
    </row>
    <row r="11" spans="1:5" ht="28.9" customHeight="1" x14ac:dyDescent="0.25">
      <c r="A11" s="85" t="s">
        <v>27</v>
      </c>
      <c r="B11" s="85"/>
      <c r="C11" s="85"/>
      <c r="D11" s="85"/>
      <c r="E11" s="85"/>
    </row>
    <row r="12" spans="1:5" x14ac:dyDescent="0.25">
      <c r="A12" s="89" t="s">
        <v>15</v>
      </c>
      <c r="B12" s="89"/>
      <c r="C12" s="89"/>
      <c r="D12" s="89"/>
      <c r="E12" s="89"/>
    </row>
    <row r="13" spans="1:5" ht="18" customHeight="1" x14ac:dyDescent="0.25">
      <c r="A13" s="85" t="s">
        <v>22</v>
      </c>
      <c r="B13" s="85"/>
      <c r="C13" s="85"/>
      <c r="D13" s="85"/>
      <c r="E13" s="85"/>
    </row>
    <row r="14" spans="1:5" x14ac:dyDescent="0.25">
      <c r="A14" s="89" t="s">
        <v>2</v>
      </c>
      <c r="B14" s="89"/>
      <c r="C14" s="89"/>
      <c r="D14" s="89"/>
      <c r="E14" s="89"/>
    </row>
    <row r="15" spans="1:5" ht="23.25" customHeight="1" x14ac:dyDescent="0.25">
      <c r="A15" s="85" t="s">
        <v>23</v>
      </c>
      <c r="B15" s="85"/>
      <c r="C15" s="85"/>
      <c r="D15" s="85"/>
      <c r="E15" s="85"/>
    </row>
    <row r="16" spans="1:5" x14ac:dyDescent="0.25">
      <c r="A16" s="89" t="s">
        <v>16</v>
      </c>
      <c r="B16" s="89"/>
      <c r="C16" s="89"/>
      <c r="D16" s="89"/>
      <c r="E16" s="89"/>
    </row>
    <row r="17" spans="1:7" ht="31.5" customHeight="1" x14ac:dyDescent="0.25">
      <c r="A17" s="85" t="s">
        <v>17</v>
      </c>
      <c r="B17" s="85"/>
      <c r="C17" s="85"/>
      <c r="D17" s="85"/>
      <c r="E17" s="85"/>
    </row>
    <row r="18" spans="1:7" ht="60" customHeight="1" x14ac:dyDescent="0.25">
      <c r="A18" s="85" t="s">
        <v>28</v>
      </c>
      <c r="B18" s="85"/>
      <c r="C18" s="85"/>
      <c r="D18" s="85"/>
      <c r="E18" s="85"/>
    </row>
    <row r="19" spans="1:7" ht="33" customHeight="1" x14ac:dyDescent="0.25">
      <c r="A19" s="87" t="s">
        <v>29</v>
      </c>
      <c r="B19" s="87"/>
      <c r="C19" s="87"/>
      <c r="D19" s="87"/>
      <c r="E19" s="87"/>
    </row>
    <row r="20" spans="1:7" x14ac:dyDescent="0.25">
      <c r="A20" s="87"/>
      <c r="B20" s="87"/>
      <c r="C20" s="87"/>
      <c r="D20" s="87"/>
      <c r="E20" s="87"/>
      <c r="F20" s="1">
        <f>3852.9+1435.5</f>
        <v>5288.4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 x14ac:dyDescent="0.25">
      <c r="A22" s="19" t="s">
        <v>47</v>
      </c>
      <c r="B22" s="13" t="s">
        <v>37</v>
      </c>
      <c r="C22" s="2" t="s">
        <v>4</v>
      </c>
      <c r="D22" s="2">
        <v>12.05</v>
      </c>
      <c r="E22" s="5">
        <f>D22*F20*G20</f>
        <v>191175.66</v>
      </c>
      <c r="G22" s="7"/>
    </row>
    <row r="23" spans="1:7" ht="60" x14ac:dyDescent="0.25">
      <c r="A23" s="4" t="s">
        <v>69</v>
      </c>
      <c r="B23" s="13" t="s">
        <v>70</v>
      </c>
      <c r="C23" s="2" t="s">
        <v>4</v>
      </c>
      <c r="D23" s="2"/>
      <c r="E23" s="5">
        <f>2146.37*2</f>
        <v>4292.74</v>
      </c>
      <c r="G23" s="7"/>
    </row>
    <row r="24" spans="1:7" x14ac:dyDescent="0.25">
      <c r="A24" s="14" t="s">
        <v>46</v>
      </c>
      <c r="B24" s="15" t="s">
        <v>24</v>
      </c>
      <c r="C24" s="16" t="s">
        <v>4</v>
      </c>
      <c r="D24" s="16">
        <v>4.78</v>
      </c>
      <c r="E24" s="5">
        <f>D24*F20*G20</f>
        <v>75835.656000000003</v>
      </c>
      <c r="G24" s="7"/>
    </row>
    <row r="25" spans="1:7" x14ac:dyDescent="0.25">
      <c r="A25" s="4" t="s">
        <v>55</v>
      </c>
      <c r="B25" s="13" t="s">
        <v>70</v>
      </c>
      <c r="C25" s="2" t="s">
        <v>31</v>
      </c>
      <c r="D25" s="2"/>
      <c r="E25" s="20">
        <v>5785.85</v>
      </c>
      <c r="G25" s="7"/>
    </row>
    <row r="26" spans="1:7" ht="15.75" x14ac:dyDescent="0.25">
      <c r="A26" s="32" t="s">
        <v>56</v>
      </c>
      <c r="B26" s="13" t="s">
        <v>70</v>
      </c>
      <c r="C26" s="2" t="s">
        <v>31</v>
      </c>
      <c r="D26" s="2"/>
      <c r="E26" s="20">
        <v>11216.28</v>
      </c>
      <c r="G26" s="7"/>
    </row>
    <row r="27" spans="1:7" x14ac:dyDescent="0.25">
      <c r="A27" s="4" t="s">
        <v>57</v>
      </c>
      <c r="B27" s="13" t="s">
        <v>70</v>
      </c>
      <c r="C27" s="2" t="s">
        <v>31</v>
      </c>
      <c r="D27" s="2"/>
      <c r="E27" s="17">
        <v>4439.96</v>
      </c>
      <c r="G27" s="7"/>
    </row>
    <row r="28" spans="1:7" x14ac:dyDescent="0.25">
      <c r="A28" s="4" t="s">
        <v>58</v>
      </c>
      <c r="B28" s="13" t="s">
        <v>70</v>
      </c>
      <c r="C28" s="2" t="s">
        <v>31</v>
      </c>
      <c r="D28" s="2"/>
      <c r="E28" s="5">
        <v>5411.49</v>
      </c>
      <c r="G28" s="7"/>
    </row>
    <row r="29" spans="1:7" x14ac:dyDescent="0.25">
      <c r="A29" s="14" t="s">
        <v>42</v>
      </c>
      <c r="B29" s="13" t="s">
        <v>70</v>
      </c>
      <c r="C29" s="2" t="s">
        <v>31</v>
      </c>
      <c r="D29" s="16"/>
      <c r="E29" s="5">
        <f>26414.32-17443.2</f>
        <v>8971.119999999999</v>
      </c>
      <c r="G29" s="7"/>
    </row>
    <row r="30" spans="1:7" x14ac:dyDescent="0.25">
      <c r="A30" s="36" t="s">
        <v>71</v>
      </c>
      <c r="B30" s="13" t="s">
        <v>70</v>
      </c>
      <c r="C30" s="39" t="s">
        <v>31</v>
      </c>
      <c r="D30" s="41"/>
      <c r="E30" s="40">
        <v>17443.2</v>
      </c>
      <c r="G30" s="7"/>
    </row>
    <row r="31" spans="1:7" ht="30" x14ac:dyDescent="0.25">
      <c r="A31" s="18" t="s">
        <v>72</v>
      </c>
      <c r="B31" s="11" t="s">
        <v>84</v>
      </c>
      <c r="C31" s="39" t="s">
        <v>33</v>
      </c>
      <c r="D31" s="49">
        <v>6</v>
      </c>
      <c r="E31" s="40">
        <f>D31*206.95</f>
        <v>1241.6999999999998</v>
      </c>
      <c r="G31" s="7"/>
    </row>
    <row r="32" spans="1:7" x14ac:dyDescent="0.25">
      <c r="A32" s="18" t="s">
        <v>73</v>
      </c>
      <c r="B32" s="11" t="s">
        <v>84</v>
      </c>
      <c r="C32" s="39" t="s">
        <v>33</v>
      </c>
      <c r="D32" s="49">
        <v>7</v>
      </c>
      <c r="E32" s="40">
        <f t="shared" ref="E32:E42" si="0">D32*206.95</f>
        <v>1448.6499999999999</v>
      </c>
      <c r="G32" s="7"/>
    </row>
    <row r="33" spans="1:7" x14ac:dyDescent="0.25">
      <c r="A33" s="18" t="s">
        <v>74</v>
      </c>
      <c r="B33" s="11" t="s">
        <v>84</v>
      </c>
      <c r="C33" s="39" t="s">
        <v>33</v>
      </c>
      <c r="D33" s="48">
        <v>1</v>
      </c>
      <c r="E33" s="40">
        <f t="shared" si="0"/>
        <v>206.95</v>
      </c>
      <c r="G33" s="7"/>
    </row>
    <row r="34" spans="1:7" x14ac:dyDescent="0.25">
      <c r="A34" s="18" t="s">
        <v>75</v>
      </c>
      <c r="B34" s="11" t="s">
        <v>84</v>
      </c>
      <c r="C34" s="39" t="s">
        <v>33</v>
      </c>
      <c r="D34" s="48">
        <v>8</v>
      </c>
      <c r="E34" s="40">
        <f t="shared" si="0"/>
        <v>1655.6</v>
      </c>
      <c r="G34" s="7"/>
    </row>
    <row r="35" spans="1:7" ht="30" x14ac:dyDescent="0.25">
      <c r="A35" s="18" t="s">
        <v>76</v>
      </c>
      <c r="B35" s="11" t="s">
        <v>84</v>
      </c>
      <c r="C35" s="39" t="s">
        <v>33</v>
      </c>
      <c r="D35" s="48">
        <v>12</v>
      </c>
      <c r="E35" s="40">
        <f t="shared" si="0"/>
        <v>2483.3999999999996</v>
      </c>
      <c r="G35" s="7"/>
    </row>
    <row r="36" spans="1:7" x14ac:dyDescent="0.25">
      <c r="A36" s="18" t="s">
        <v>77</v>
      </c>
      <c r="B36" s="11" t="s">
        <v>85</v>
      </c>
      <c r="C36" s="39" t="s">
        <v>33</v>
      </c>
      <c r="D36" s="49">
        <v>128</v>
      </c>
      <c r="E36" s="40">
        <f t="shared" si="0"/>
        <v>26489.599999999999</v>
      </c>
      <c r="G36" s="7"/>
    </row>
    <row r="37" spans="1:7" x14ac:dyDescent="0.25">
      <c r="A37" s="18" t="s">
        <v>78</v>
      </c>
      <c r="B37" s="11" t="s">
        <v>85</v>
      </c>
      <c r="C37" s="39" t="s">
        <v>33</v>
      </c>
      <c r="D37" s="49">
        <v>4</v>
      </c>
      <c r="E37" s="40">
        <f t="shared" si="0"/>
        <v>827.8</v>
      </c>
      <c r="G37" s="7"/>
    </row>
    <row r="38" spans="1:7" x14ac:dyDescent="0.25">
      <c r="A38" s="18" t="s">
        <v>79</v>
      </c>
      <c r="B38" s="11" t="s">
        <v>85</v>
      </c>
      <c r="C38" s="39" t="s">
        <v>33</v>
      </c>
      <c r="D38" s="48">
        <v>1.3</v>
      </c>
      <c r="E38" s="40">
        <f t="shared" si="0"/>
        <v>269.03499999999997</v>
      </c>
      <c r="G38" s="7"/>
    </row>
    <row r="39" spans="1:7" x14ac:dyDescent="0.25">
      <c r="A39" s="18" t="s">
        <v>80</v>
      </c>
      <c r="B39" s="11" t="s">
        <v>86</v>
      </c>
      <c r="C39" s="39" t="s">
        <v>33</v>
      </c>
      <c r="D39" s="50">
        <v>4</v>
      </c>
      <c r="E39" s="40">
        <f t="shared" si="0"/>
        <v>827.8</v>
      </c>
      <c r="G39" s="7"/>
    </row>
    <row r="40" spans="1:7" ht="30" x14ac:dyDescent="0.25">
      <c r="A40" s="18" t="s">
        <v>81</v>
      </c>
      <c r="B40" s="11" t="s">
        <v>86</v>
      </c>
      <c r="C40" s="39" t="s">
        <v>33</v>
      </c>
      <c r="D40" s="49">
        <v>2</v>
      </c>
      <c r="E40" s="40">
        <f t="shared" si="0"/>
        <v>413.9</v>
      </c>
      <c r="G40" s="7"/>
    </row>
    <row r="41" spans="1:7" ht="30" x14ac:dyDescent="0.25">
      <c r="A41" s="46" t="s">
        <v>82</v>
      </c>
      <c r="B41" s="11" t="s">
        <v>86</v>
      </c>
      <c r="C41" s="39" t="s">
        <v>33</v>
      </c>
      <c r="D41" s="51">
        <v>16</v>
      </c>
      <c r="E41" s="40">
        <f t="shared" si="0"/>
        <v>3311.2</v>
      </c>
      <c r="G41" s="7"/>
    </row>
    <row r="42" spans="1:7" x14ac:dyDescent="0.25">
      <c r="A42" s="47" t="s">
        <v>83</v>
      </c>
      <c r="B42" s="11" t="s">
        <v>86</v>
      </c>
      <c r="C42" s="39" t="s">
        <v>33</v>
      </c>
      <c r="D42" s="52">
        <v>16</v>
      </c>
      <c r="E42" s="40">
        <f t="shared" si="0"/>
        <v>3311.2</v>
      </c>
      <c r="G42" s="7"/>
    </row>
    <row r="43" spans="1:7" s="6" customFormat="1" x14ac:dyDescent="0.25">
      <c r="A43" s="25" t="s">
        <v>32</v>
      </c>
      <c r="B43" s="26"/>
      <c r="C43" s="26"/>
      <c r="D43" s="21"/>
      <c r="E43" s="27">
        <f>SUM(E22:E42)</f>
        <v>367058.79100000003</v>
      </c>
    </row>
    <row r="45" spans="1:7" ht="30" customHeight="1" x14ac:dyDescent="0.25">
      <c r="A45" s="84" t="s">
        <v>89</v>
      </c>
      <c r="B45" s="84"/>
      <c r="C45" s="84"/>
      <c r="D45" s="84"/>
      <c r="E45" s="84"/>
    </row>
    <row r="46" spans="1:7" ht="21.6" customHeight="1" x14ac:dyDescent="0.25">
      <c r="A46" s="85" t="s">
        <v>21</v>
      </c>
      <c r="B46" s="85"/>
      <c r="C46" s="85"/>
      <c r="D46" s="85"/>
      <c r="E46" s="85"/>
    </row>
    <row r="47" spans="1:7" x14ac:dyDescent="0.25">
      <c r="A47" s="85" t="s">
        <v>20</v>
      </c>
      <c r="B47" s="85"/>
      <c r="C47" s="85"/>
      <c r="D47" s="85"/>
      <c r="E47" s="85"/>
    </row>
    <row r="48" spans="1:7" ht="32.25" customHeight="1" x14ac:dyDescent="0.25">
      <c r="A48" s="85" t="s">
        <v>36</v>
      </c>
      <c r="B48" s="85"/>
      <c r="C48" s="85"/>
      <c r="D48" s="85"/>
      <c r="E48" s="85"/>
    </row>
    <row r="49" spans="1:5" x14ac:dyDescent="0.25">
      <c r="A49" s="86" t="s">
        <v>5</v>
      </c>
      <c r="B49" s="86"/>
      <c r="C49" s="86"/>
      <c r="D49" s="86"/>
      <c r="E49" s="86"/>
    </row>
    <row r="50" spans="1:5" x14ac:dyDescent="0.25">
      <c r="A50" s="85" t="s">
        <v>18</v>
      </c>
      <c r="B50" s="85"/>
      <c r="C50" s="85"/>
      <c r="D50" s="85"/>
      <c r="E50" s="85"/>
    </row>
    <row r="51" spans="1:5" x14ac:dyDescent="0.25">
      <c r="A51" s="82" t="s">
        <v>34</v>
      </c>
      <c r="B51" s="82"/>
      <c r="C51" s="82"/>
      <c r="D51" s="82"/>
      <c r="E51" s="82"/>
    </row>
    <row r="52" spans="1:5" x14ac:dyDescent="0.25">
      <c r="B52" s="83" t="s">
        <v>19</v>
      </c>
      <c r="C52" s="83"/>
      <c r="D52" s="83"/>
      <c r="E52" s="34" t="s">
        <v>6</v>
      </c>
    </row>
    <row r="53" spans="1:5" x14ac:dyDescent="0.25">
      <c r="A53" s="33"/>
      <c r="B53" s="33"/>
      <c r="C53" s="33"/>
      <c r="D53" s="33"/>
      <c r="E53" s="33"/>
    </row>
    <row r="54" spans="1:5" x14ac:dyDescent="0.25">
      <c r="A54" s="82" t="s">
        <v>35</v>
      </c>
      <c r="B54" s="82"/>
      <c r="C54" s="82"/>
      <c r="D54" s="82"/>
      <c r="E54" s="82"/>
    </row>
    <row r="55" spans="1:5" x14ac:dyDescent="0.25">
      <c r="B55" s="83" t="s">
        <v>19</v>
      </c>
      <c r="C55" s="83"/>
      <c r="D55" s="83"/>
      <c r="E55" s="34" t="s">
        <v>6</v>
      </c>
    </row>
    <row r="56" spans="1:5" x14ac:dyDescent="0.25">
      <c r="A56" s="1" t="s">
        <v>43</v>
      </c>
    </row>
    <row r="57" spans="1:5" x14ac:dyDescent="0.25">
      <c r="A57" s="6" t="s">
        <v>38</v>
      </c>
    </row>
    <row r="58" spans="1:5" x14ac:dyDescent="0.25">
      <c r="A58" s="6" t="s">
        <v>45</v>
      </c>
      <c r="B58" s="8">
        <f>'1кв'!B60</f>
        <v>202196.29399999988</v>
      </c>
    </row>
    <row r="59" spans="1:5" ht="19.149999999999999" customHeight="1" x14ac:dyDescent="0.25">
      <c r="A59" s="35" t="s">
        <v>90</v>
      </c>
      <c r="B59" s="9"/>
    </row>
    <row r="60" spans="1:5" x14ac:dyDescent="0.25">
      <c r="A60" s="1" t="s">
        <v>40</v>
      </c>
      <c r="B60" s="9">
        <f>310427.28-168.47</f>
        <v>310258.81000000006</v>
      </c>
    </row>
    <row r="61" spans="1:5" x14ac:dyDescent="0.25">
      <c r="A61" s="1" t="s">
        <v>41</v>
      </c>
      <c r="B61" s="9">
        <v>97391.67</v>
      </c>
    </row>
    <row r="62" spans="1:5" x14ac:dyDescent="0.25">
      <c r="A62" s="1" t="s">
        <v>50</v>
      </c>
      <c r="B62" s="22">
        <v>2100</v>
      </c>
    </row>
    <row r="63" spans="1:5" x14ac:dyDescent="0.25">
      <c r="A63" s="1" t="s">
        <v>48</v>
      </c>
      <c r="B63" s="23">
        <f>3*300</f>
        <v>900</v>
      </c>
    </row>
    <row r="64" spans="1:5" x14ac:dyDescent="0.25">
      <c r="A64" s="1" t="s">
        <v>51</v>
      </c>
      <c r="B64" s="23">
        <f>3*300</f>
        <v>900</v>
      </c>
    </row>
    <row r="65" spans="1:2" ht="30" x14ac:dyDescent="0.25">
      <c r="A65" s="35" t="s">
        <v>44</v>
      </c>
      <c r="B65" s="9">
        <f>E43</f>
        <v>367058.79100000003</v>
      </c>
    </row>
    <row r="66" spans="1:2" x14ac:dyDescent="0.25">
      <c r="A66" s="10" t="s">
        <v>39</v>
      </c>
      <c r="B66" s="12">
        <f>B58+B60+B61+B62+B63+B64-B65</f>
        <v>246687.98299999995</v>
      </c>
    </row>
    <row r="69" spans="1:2" x14ac:dyDescent="0.25">
      <c r="B69" s="7"/>
    </row>
  </sheetData>
  <mergeCells count="29">
    <mergeCell ref="A50:E50"/>
    <mergeCell ref="A51:E51"/>
    <mergeCell ref="B52:D52"/>
    <mergeCell ref="A54:E54"/>
    <mergeCell ref="B55:D55"/>
    <mergeCell ref="A49:E49"/>
    <mergeCell ref="A14:E14"/>
    <mergeCell ref="A15:E15"/>
    <mergeCell ref="A16:E16"/>
    <mergeCell ref="A17:E17"/>
    <mergeCell ref="A18:E18"/>
    <mergeCell ref="A19:E19"/>
    <mergeCell ref="A20:E20"/>
    <mergeCell ref="A45:E45"/>
    <mergeCell ref="A46:E46"/>
    <mergeCell ref="A47:E47"/>
    <mergeCell ref="A48:E48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view="pageBreakPreview" topLeftCell="A22" zoomScaleNormal="100" zoomScaleSheetLayoutView="100" workbookViewId="0">
      <selection activeCell="A33" sqref="A33"/>
    </sheetView>
  </sheetViews>
  <sheetFormatPr defaultColWidth="9.140625" defaultRowHeight="15" x14ac:dyDescent="0.25"/>
  <cols>
    <col min="1" max="1" width="34.710937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 x14ac:dyDescent="0.25">
      <c r="A1" s="91" t="s">
        <v>11</v>
      </c>
      <c r="B1" s="91"/>
      <c r="C1" s="91"/>
      <c r="D1" s="91"/>
      <c r="E1" s="91"/>
    </row>
    <row r="2" spans="1:5" ht="31.5" customHeight="1" x14ac:dyDescent="0.25">
      <c r="A2" s="92" t="s">
        <v>12</v>
      </c>
      <c r="B2" s="93"/>
      <c r="C2" s="93"/>
      <c r="D2" s="93"/>
      <c r="E2" s="93"/>
    </row>
    <row r="3" spans="1:5" x14ac:dyDescent="0.25">
      <c r="A3" s="92" t="s">
        <v>91</v>
      </c>
      <c r="B3" s="92"/>
      <c r="C3" s="92"/>
      <c r="D3" s="92"/>
      <c r="E3" s="92"/>
    </row>
    <row r="4" spans="1:5" ht="15.75" x14ac:dyDescent="0.25">
      <c r="A4" s="53" t="s">
        <v>13</v>
      </c>
      <c r="B4" s="54"/>
      <c r="C4" s="54"/>
      <c r="D4" s="96" t="s">
        <v>92</v>
      </c>
      <c r="E4" s="96"/>
    </row>
    <row r="5" spans="1:5" x14ac:dyDescent="0.25">
      <c r="A5" s="45"/>
      <c r="B5" s="3"/>
      <c r="C5" s="3"/>
      <c r="D5" s="3"/>
      <c r="E5" s="3"/>
    </row>
    <row r="6" spans="1:5" x14ac:dyDescent="0.25">
      <c r="A6" s="85" t="s">
        <v>0</v>
      </c>
      <c r="B6" s="85"/>
      <c r="C6" s="85"/>
      <c r="D6" s="85"/>
      <c r="E6" s="85"/>
    </row>
    <row r="7" spans="1:5" x14ac:dyDescent="0.25">
      <c r="A7" s="94" t="s">
        <v>25</v>
      </c>
      <c r="B7" s="94"/>
      <c r="C7" s="94"/>
      <c r="D7" s="94"/>
      <c r="E7" s="94"/>
    </row>
    <row r="8" spans="1:5" x14ac:dyDescent="0.25">
      <c r="A8" s="90" t="s">
        <v>1</v>
      </c>
      <c r="B8" s="90"/>
      <c r="C8" s="90"/>
      <c r="D8" s="90"/>
      <c r="E8" s="90"/>
    </row>
    <row r="9" spans="1:5" x14ac:dyDescent="0.25">
      <c r="A9" s="85" t="s">
        <v>26</v>
      </c>
      <c r="B9" s="85"/>
      <c r="C9" s="85"/>
      <c r="D9" s="85"/>
      <c r="E9" s="85"/>
    </row>
    <row r="10" spans="1:5" ht="25.5" customHeight="1" x14ac:dyDescent="0.25">
      <c r="A10" s="88" t="s">
        <v>14</v>
      </c>
      <c r="B10" s="88"/>
      <c r="C10" s="88"/>
      <c r="D10" s="88"/>
      <c r="E10" s="88"/>
    </row>
    <row r="11" spans="1:5" ht="28.9" customHeight="1" x14ac:dyDescent="0.25">
      <c r="A11" s="85" t="s">
        <v>27</v>
      </c>
      <c r="B11" s="85"/>
      <c r="C11" s="85"/>
      <c r="D11" s="85"/>
      <c r="E11" s="85"/>
    </row>
    <row r="12" spans="1:5" x14ac:dyDescent="0.25">
      <c r="A12" s="89" t="s">
        <v>15</v>
      </c>
      <c r="B12" s="89"/>
      <c r="C12" s="89"/>
      <c r="D12" s="89"/>
      <c r="E12" s="89"/>
    </row>
    <row r="13" spans="1:5" ht="18" customHeight="1" x14ac:dyDescent="0.25">
      <c r="A13" s="85" t="s">
        <v>22</v>
      </c>
      <c r="B13" s="85"/>
      <c r="C13" s="85"/>
      <c r="D13" s="85"/>
      <c r="E13" s="85"/>
    </row>
    <row r="14" spans="1:5" x14ac:dyDescent="0.25">
      <c r="A14" s="89" t="s">
        <v>2</v>
      </c>
      <c r="B14" s="89"/>
      <c r="C14" s="89"/>
      <c r="D14" s="89"/>
      <c r="E14" s="89"/>
    </row>
    <row r="15" spans="1:5" ht="23.25" customHeight="1" x14ac:dyDescent="0.25">
      <c r="A15" s="85" t="s">
        <v>23</v>
      </c>
      <c r="B15" s="85"/>
      <c r="C15" s="85"/>
      <c r="D15" s="85"/>
      <c r="E15" s="85"/>
    </row>
    <row r="16" spans="1:5" x14ac:dyDescent="0.25">
      <c r="A16" s="89" t="s">
        <v>16</v>
      </c>
      <c r="B16" s="89"/>
      <c r="C16" s="89"/>
      <c r="D16" s="89"/>
      <c r="E16" s="89"/>
    </row>
    <row r="17" spans="1:7" ht="31.5" customHeight="1" x14ac:dyDescent="0.25">
      <c r="A17" s="85" t="s">
        <v>17</v>
      </c>
      <c r="B17" s="85"/>
      <c r="C17" s="85"/>
      <c r="D17" s="85"/>
      <c r="E17" s="85"/>
    </row>
    <row r="18" spans="1:7" ht="60" customHeight="1" x14ac:dyDescent="0.25">
      <c r="A18" s="85" t="s">
        <v>28</v>
      </c>
      <c r="B18" s="85"/>
      <c r="C18" s="85"/>
      <c r="D18" s="85"/>
      <c r="E18" s="85"/>
    </row>
    <row r="19" spans="1:7" ht="33" customHeight="1" x14ac:dyDescent="0.25">
      <c r="A19" s="87" t="s">
        <v>29</v>
      </c>
      <c r="B19" s="87"/>
      <c r="C19" s="87"/>
      <c r="D19" s="87"/>
      <c r="E19" s="87"/>
    </row>
    <row r="20" spans="1:7" x14ac:dyDescent="0.25">
      <c r="A20" s="87"/>
      <c r="B20" s="87"/>
      <c r="C20" s="87"/>
      <c r="D20" s="87"/>
      <c r="E20" s="87"/>
      <c r="F20" s="1">
        <f>3852.9+1435.5</f>
        <v>5288.4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 x14ac:dyDescent="0.25">
      <c r="A22" s="19" t="s">
        <v>47</v>
      </c>
      <c r="B22" s="13" t="s">
        <v>37</v>
      </c>
      <c r="C22" s="2" t="s">
        <v>4</v>
      </c>
      <c r="D22" s="2">
        <v>12.77</v>
      </c>
      <c r="E22" s="5">
        <f>D22*F20*G20</f>
        <v>202598.60399999996</v>
      </c>
      <c r="G22" s="7"/>
    </row>
    <row r="23" spans="1:7" ht="45" x14ac:dyDescent="0.25">
      <c r="A23" s="4" t="s">
        <v>93</v>
      </c>
      <c r="B23" s="13" t="s">
        <v>94</v>
      </c>
      <c r="C23" s="2" t="s">
        <v>4</v>
      </c>
      <c r="D23" s="2"/>
      <c r="E23" s="5">
        <f>2146.37*3</f>
        <v>6439.11</v>
      </c>
      <c r="G23" s="7"/>
    </row>
    <row r="24" spans="1:7" x14ac:dyDescent="0.25">
      <c r="A24" s="14" t="s">
        <v>46</v>
      </c>
      <c r="B24" s="15" t="s">
        <v>24</v>
      </c>
      <c r="C24" s="16" t="s">
        <v>4</v>
      </c>
      <c r="D24" s="16">
        <v>4.78</v>
      </c>
      <c r="E24" s="5">
        <f>D24*F20*G20</f>
        <v>75835.656000000003</v>
      </c>
      <c r="G24" s="7"/>
    </row>
    <row r="25" spans="1:7" x14ac:dyDescent="0.25">
      <c r="A25" s="4" t="s">
        <v>55</v>
      </c>
      <c r="B25" s="13" t="s">
        <v>94</v>
      </c>
      <c r="C25" s="2" t="s">
        <v>31</v>
      </c>
      <c r="D25" s="2"/>
      <c r="E25" s="20">
        <v>5555.15</v>
      </c>
      <c r="G25" s="7"/>
    </row>
    <row r="26" spans="1:7" ht="15.75" x14ac:dyDescent="0.25">
      <c r="A26" s="32" t="s">
        <v>56</v>
      </c>
      <c r="B26" s="13" t="s">
        <v>94</v>
      </c>
      <c r="C26" s="2" t="s">
        <v>31</v>
      </c>
      <c r="D26" s="2"/>
      <c r="E26" s="20">
        <v>10868.31</v>
      </c>
      <c r="G26" s="7"/>
    </row>
    <row r="27" spans="1:7" x14ac:dyDescent="0.25">
      <c r="A27" s="4" t="s">
        <v>57</v>
      </c>
      <c r="B27" s="13" t="s">
        <v>94</v>
      </c>
      <c r="C27" s="2" t="s">
        <v>31</v>
      </c>
      <c r="D27" s="2"/>
      <c r="E27" s="17">
        <v>4651.28</v>
      </c>
      <c r="G27" s="7"/>
    </row>
    <row r="28" spans="1:7" x14ac:dyDescent="0.25">
      <c r="A28" s="4" t="s">
        <v>58</v>
      </c>
      <c r="B28" s="13" t="s">
        <v>94</v>
      </c>
      <c r="C28" s="2" t="s">
        <v>31</v>
      </c>
      <c r="D28" s="2"/>
      <c r="E28" s="5">
        <v>5591.4</v>
      </c>
      <c r="G28" s="7"/>
    </row>
    <row r="29" spans="1:7" x14ac:dyDescent="0.25">
      <c r="A29" s="14" t="s">
        <v>42</v>
      </c>
      <c r="B29" s="13" t="s">
        <v>94</v>
      </c>
      <c r="C29" s="2" t="s">
        <v>31</v>
      </c>
      <c r="D29" s="16"/>
      <c r="E29" s="5">
        <v>2317.7399999999998</v>
      </c>
      <c r="G29" s="7"/>
    </row>
    <row r="30" spans="1:7" ht="30" x14ac:dyDescent="0.25">
      <c r="A30" s="47" t="s">
        <v>95</v>
      </c>
      <c r="B30" s="11" t="s">
        <v>99</v>
      </c>
      <c r="C30" s="39" t="s">
        <v>31</v>
      </c>
      <c r="D30" s="41"/>
      <c r="E30" s="40">
        <v>1313.17</v>
      </c>
      <c r="G30" s="7"/>
    </row>
    <row r="31" spans="1:7" x14ac:dyDescent="0.25">
      <c r="A31" s="58" t="s">
        <v>96</v>
      </c>
      <c r="B31" s="11" t="s">
        <v>99</v>
      </c>
      <c r="C31" s="39" t="s">
        <v>33</v>
      </c>
      <c r="D31" s="49"/>
      <c r="E31" s="40">
        <v>338.39</v>
      </c>
      <c r="G31" s="7"/>
    </row>
    <row r="32" spans="1:7" ht="30" x14ac:dyDescent="0.25">
      <c r="A32" s="59" t="s">
        <v>97</v>
      </c>
      <c r="B32" s="11" t="s">
        <v>100</v>
      </c>
      <c r="C32" s="39" t="s">
        <v>33</v>
      </c>
      <c r="D32" s="49"/>
      <c r="E32" s="40">
        <v>33158.06</v>
      </c>
      <c r="G32" s="7"/>
    </row>
    <row r="33" spans="1:7" x14ac:dyDescent="0.25">
      <c r="A33" s="18" t="s">
        <v>103</v>
      </c>
      <c r="B33" s="11" t="s">
        <v>101</v>
      </c>
      <c r="C33" s="39" t="s">
        <v>33</v>
      </c>
      <c r="D33" s="48"/>
      <c r="E33" s="40">
        <v>102890.63</v>
      </c>
      <c r="G33" s="7"/>
    </row>
    <row r="34" spans="1:7" x14ac:dyDescent="0.25">
      <c r="A34" s="18" t="s">
        <v>102</v>
      </c>
      <c r="B34" s="11" t="s">
        <v>101</v>
      </c>
      <c r="C34" s="39" t="s">
        <v>33</v>
      </c>
      <c r="D34" s="48">
        <v>1.7</v>
      </c>
      <c r="E34" s="40">
        <f>D34*218.47</f>
        <v>371.399</v>
      </c>
      <c r="G34" s="7"/>
    </row>
    <row r="35" spans="1:7" ht="21.75" customHeight="1" x14ac:dyDescent="0.25">
      <c r="A35" s="18" t="s">
        <v>98</v>
      </c>
      <c r="B35" s="11" t="s">
        <v>101</v>
      </c>
      <c r="C35" s="39" t="s">
        <v>33</v>
      </c>
      <c r="D35" s="48">
        <v>2</v>
      </c>
      <c r="E35" s="40">
        <f>D35*218.47</f>
        <v>436.94</v>
      </c>
      <c r="G35" s="7"/>
    </row>
    <row r="36" spans="1:7" s="6" customFormat="1" x14ac:dyDescent="0.25">
      <c r="A36" s="25" t="s">
        <v>32</v>
      </c>
      <c r="B36" s="26"/>
      <c r="C36" s="26"/>
      <c r="D36" s="21"/>
      <c r="E36" s="27">
        <f>SUM(E22:E35)</f>
        <v>452365.83899999998</v>
      </c>
    </row>
    <row r="38" spans="1:7" ht="30" customHeight="1" x14ac:dyDescent="0.25">
      <c r="A38" s="84" t="s">
        <v>104</v>
      </c>
      <c r="B38" s="84"/>
      <c r="C38" s="84"/>
      <c r="D38" s="84"/>
      <c r="E38" s="84"/>
    </row>
    <row r="39" spans="1:7" ht="33.75" customHeight="1" x14ac:dyDescent="0.25">
      <c r="A39" s="85" t="s">
        <v>21</v>
      </c>
      <c r="B39" s="85"/>
      <c r="C39" s="85"/>
      <c r="D39" s="85"/>
      <c r="E39" s="85"/>
    </row>
    <row r="40" spans="1:7" x14ac:dyDescent="0.25">
      <c r="A40" s="85" t="s">
        <v>20</v>
      </c>
      <c r="B40" s="85"/>
      <c r="C40" s="85"/>
      <c r="D40" s="85"/>
      <c r="E40" s="85"/>
    </row>
    <row r="41" spans="1:7" ht="32.25" customHeight="1" x14ac:dyDescent="0.25">
      <c r="A41" s="85" t="s">
        <v>36</v>
      </c>
      <c r="B41" s="85"/>
      <c r="C41" s="85"/>
      <c r="D41" s="85"/>
      <c r="E41" s="85"/>
    </row>
    <row r="42" spans="1:7" x14ac:dyDescent="0.25">
      <c r="A42" s="86" t="s">
        <v>5</v>
      </c>
      <c r="B42" s="86"/>
      <c r="C42" s="86"/>
      <c r="D42" s="86"/>
      <c r="E42" s="86"/>
    </row>
    <row r="43" spans="1:7" x14ac:dyDescent="0.25">
      <c r="A43" s="85" t="s">
        <v>18</v>
      </c>
      <c r="B43" s="85"/>
      <c r="C43" s="85"/>
      <c r="D43" s="85"/>
      <c r="E43" s="85"/>
    </row>
    <row r="44" spans="1:7" x14ac:dyDescent="0.25">
      <c r="A44" s="82" t="s">
        <v>34</v>
      </c>
      <c r="B44" s="82"/>
      <c r="C44" s="82"/>
      <c r="D44" s="82"/>
      <c r="E44" s="82"/>
    </row>
    <row r="45" spans="1:7" x14ac:dyDescent="0.25">
      <c r="B45" s="83" t="s">
        <v>19</v>
      </c>
      <c r="C45" s="83"/>
      <c r="D45" s="83"/>
      <c r="E45" s="43" t="s">
        <v>6</v>
      </c>
    </row>
    <row r="46" spans="1:7" x14ac:dyDescent="0.25">
      <c r="A46" s="45"/>
      <c r="B46" s="45"/>
      <c r="C46" s="45"/>
      <c r="D46" s="45"/>
      <c r="E46" s="45"/>
    </row>
    <row r="47" spans="1:7" x14ac:dyDescent="0.25">
      <c r="A47" s="82" t="s">
        <v>35</v>
      </c>
      <c r="B47" s="82"/>
      <c r="C47" s="82"/>
      <c r="D47" s="82"/>
      <c r="E47" s="82"/>
    </row>
    <row r="48" spans="1:7" x14ac:dyDescent="0.25">
      <c r="B48" s="83" t="s">
        <v>19</v>
      </c>
      <c r="C48" s="83"/>
      <c r="D48" s="83"/>
      <c r="E48" s="43" t="s">
        <v>6</v>
      </c>
    </row>
    <row r="49" spans="1:2" x14ac:dyDescent="0.25">
      <c r="A49" s="1" t="s">
        <v>43</v>
      </c>
    </row>
    <row r="50" spans="1:2" x14ac:dyDescent="0.25">
      <c r="A50" s="6" t="s">
        <v>38</v>
      </c>
    </row>
    <row r="51" spans="1:2" x14ac:dyDescent="0.25">
      <c r="A51" s="6" t="s">
        <v>45</v>
      </c>
      <c r="B51" s="8">
        <f>'2кв'!B66</f>
        <v>246687.98299999995</v>
      </c>
    </row>
    <row r="52" spans="1:2" ht="19.149999999999999" customHeight="1" x14ac:dyDescent="0.25">
      <c r="A52" s="44" t="s">
        <v>105</v>
      </c>
      <c r="B52" s="9"/>
    </row>
    <row r="53" spans="1:2" x14ac:dyDescent="0.25">
      <c r="A53" s="1" t="s">
        <v>40</v>
      </c>
      <c r="B53" s="9">
        <f>273594.02-2809.66</f>
        <v>270784.36000000004</v>
      </c>
    </row>
    <row r="54" spans="1:2" x14ac:dyDescent="0.25">
      <c r="A54" s="1" t="s">
        <v>41</v>
      </c>
      <c r="B54" s="9">
        <v>100341.74</v>
      </c>
    </row>
    <row r="55" spans="1:2" x14ac:dyDescent="0.25">
      <c r="A55" s="1" t="s">
        <v>50</v>
      </c>
      <c r="B55" s="22">
        <v>2100</v>
      </c>
    </row>
    <row r="56" spans="1:2" x14ac:dyDescent="0.25">
      <c r="A56" s="1" t="s">
        <v>48</v>
      </c>
      <c r="B56" s="23">
        <f>3*300</f>
        <v>900</v>
      </c>
    </row>
    <row r="57" spans="1:2" x14ac:dyDescent="0.25">
      <c r="A57" s="1" t="s">
        <v>51</v>
      </c>
      <c r="B57" s="23">
        <f>3*300</f>
        <v>900</v>
      </c>
    </row>
    <row r="58" spans="1:2" ht="30" x14ac:dyDescent="0.25">
      <c r="A58" s="44" t="s">
        <v>44</v>
      </c>
      <c r="B58" s="9">
        <f>E36</f>
        <v>452365.83899999998</v>
      </c>
    </row>
    <row r="59" spans="1:2" x14ac:dyDescent="0.25">
      <c r="A59" s="10" t="s">
        <v>39</v>
      </c>
      <c r="B59" s="12">
        <f>B51+B53+B54+B55+B56+B57-B58</f>
        <v>169348.24400000001</v>
      </c>
    </row>
    <row r="62" spans="1:2" x14ac:dyDescent="0.25">
      <c r="B62" s="7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42:E42"/>
    <mergeCell ref="A14:E14"/>
    <mergeCell ref="A15:E15"/>
    <mergeCell ref="A16:E16"/>
    <mergeCell ref="A17:E17"/>
    <mergeCell ref="A18:E18"/>
    <mergeCell ref="A19:E19"/>
    <mergeCell ref="A20:E20"/>
    <mergeCell ref="A38:E38"/>
    <mergeCell ref="A39:E39"/>
    <mergeCell ref="A40:E40"/>
    <mergeCell ref="A41:E41"/>
    <mergeCell ref="A43:E43"/>
    <mergeCell ref="A44:E44"/>
    <mergeCell ref="B45:D45"/>
    <mergeCell ref="A47:E47"/>
    <mergeCell ref="B48:D48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zoomScaleNormal="100" zoomScaleSheetLayoutView="100" workbookViewId="0">
      <selection activeCell="A13" sqref="A13:E13"/>
    </sheetView>
  </sheetViews>
  <sheetFormatPr defaultColWidth="9.140625" defaultRowHeight="15" x14ac:dyDescent="0.25"/>
  <cols>
    <col min="1" max="1" width="34.710937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13.5703125" style="1" customWidth="1"/>
    <col min="7" max="7" width="13.28515625" style="1" bestFit="1" customWidth="1"/>
    <col min="8" max="8" width="12.28515625" style="1" customWidth="1"/>
    <col min="9" max="16384" width="9.140625" style="1"/>
  </cols>
  <sheetData>
    <row r="1" spans="1:5" x14ac:dyDescent="0.25">
      <c r="A1" s="91" t="s">
        <v>11</v>
      </c>
      <c r="B1" s="91"/>
      <c r="C1" s="91"/>
      <c r="D1" s="91"/>
      <c r="E1" s="91"/>
    </row>
    <row r="2" spans="1:5" ht="31.5" customHeight="1" x14ac:dyDescent="0.25">
      <c r="A2" s="92" t="s">
        <v>12</v>
      </c>
      <c r="B2" s="93"/>
      <c r="C2" s="93"/>
      <c r="D2" s="93"/>
      <c r="E2" s="93"/>
    </row>
    <row r="3" spans="1:5" x14ac:dyDescent="0.25">
      <c r="A3" s="92" t="s">
        <v>126</v>
      </c>
      <c r="B3" s="92"/>
      <c r="C3" s="92"/>
      <c r="D3" s="92"/>
      <c r="E3" s="92"/>
    </row>
    <row r="4" spans="1:5" ht="15.75" x14ac:dyDescent="0.25">
      <c r="A4" s="53" t="s">
        <v>13</v>
      </c>
      <c r="B4" s="54"/>
      <c r="C4" s="54"/>
      <c r="D4" s="96" t="s">
        <v>127</v>
      </c>
      <c r="E4" s="96"/>
    </row>
    <row r="5" spans="1:5" x14ac:dyDescent="0.25">
      <c r="A5" s="55"/>
      <c r="B5" s="3"/>
      <c r="C5" s="3"/>
      <c r="D5" s="3"/>
      <c r="E5" s="3"/>
    </row>
    <row r="6" spans="1:5" x14ac:dyDescent="0.25">
      <c r="A6" s="85" t="s">
        <v>0</v>
      </c>
      <c r="B6" s="85"/>
      <c r="C6" s="85"/>
      <c r="D6" s="85"/>
      <c r="E6" s="85"/>
    </row>
    <row r="7" spans="1:5" x14ac:dyDescent="0.25">
      <c r="A7" s="94" t="s">
        <v>25</v>
      </c>
      <c r="B7" s="94"/>
      <c r="C7" s="94"/>
      <c r="D7" s="94"/>
      <c r="E7" s="94"/>
    </row>
    <row r="8" spans="1:5" x14ac:dyDescent="0.25">
      <c r="A8" s="90" t="s">
        <v>1</v>
      </c>
      <c r="B8" s="90"/>
      <c r="C8" s="90"/>
      <c r="D8" s="90"/>
      <c r="E8" s="90"/>
    </row>
    <row r="9" spans="1:5" x14ac:dyDescent="0.25">
      <c r="A9" s="85" t="s">
        <v>26</v>
      </c>
      <c r="B9" s="85"/>
      <c r="C9" s="85"/>
      <c r="D9" s="85"/>
      <c r="E9" s="85"/>
    </row>
    <row r="10" spans="1:5" ht="25.5" customHeight="1" x14ac:dyDescent="0.25">
      <c r="A10" s="88" t="s">
        <v>14</v>
      </c>
      <c r="B10" s="88"/>
      <c r="C10" s="88"/>
      <c r="D10" s="88"/>
      <c r="E10" s="88"/>
    </row>
    <row r="11" spans="1:5" ht="28.9" customHeight="1" x14ac:dyDescent="0.25">
      <c r="A11" s="85" t="s">
        <v>27</v>
      </c>
      <c r="B11" s="85"/>
      <c r="C11" s="85"/>
      <c r="D11" s="85"/>
      <c r="E11" s="85"/>
    </row>
    <row r="12" spans="1:5" x14ac:dyDescent="0.25">
      <c r="A12" s="89" t="s">
        <v>15</v>
      </c>
      <c r="B12" s="89"/>
      <c r="C12" s="89"/>
      <c r="D12" s="89"/>
      <c r="E12" s="89"/>
    </row>
    <row r="13" spans="1:5" ht="18" customHeight="1" x14ac:dyDescent="0.25">
      <c r="A13" s="85" t="s">
        <v>22</v>
      </c>
      <c r="B13" s="85"/>
      <c r="C13" s="85"/>
      <c r="D13" s="85"/>
      <c r="E13" s="85"/>
    </row>
    <row r="14" spans="1:5" x14ac:dyDescent="0.25">
      <c r="A14" s="89" t="s">
        <v>2</v>
      </c>
      <c r="B14" s="89"/>
      <c r="C14" s="89"/>
      <c r="D14" s="89"/>
      <c r="E14" s="89"/>
    </row>
    <row r="15" spans="1:5" ht="23.25" customHeight="1" x14ac:dyDescent="0.25">
      <c r="A15" s="85" t="s">
        <v>23</v>
      </c>
      <c r="B15" s="85"/>
      <c r="C15" s="85"/>
      <c r="D15" s="85"/>
      <c r="E15" s="85"/>
    </row>
    <row r="16" spans="1:5" x14ac:dyDescent="0.25">
      <c r="A16" s="89" t="s">
        <v>16</v>
      </c>
      <c r="B16" s="89"/>
      <c r="C16" s="89"/>
      <c r="D16" s="89"/>
      <c r="E16" s="89"/>
    </row>
    <row r="17" spans="1:7" ht="31.5" customHeight="1" x14ac:dyDescent="0.25">
      <c r="A17" s="85" t="s">
        <v>17</v>
      </c>
      <c r="B17" s="85"/>
      <c r="C17" s="85"/>
      <c r="D17" s="85"/>
      <c r="E17" s="85"/>
    </row>
    <row r="18" spans="1:7" ht="60" customHeight="1" x14ac:dyDescent="0.25">
      <c r="A18" s="85" t="s">
        <v>28</v>
      </c>
      <c r="B18" s="85"/>
      <c r="C18" s="85"/>
      <c r="D18" s="85"/>
      <c r="E18" s="85"/>
    </row>
    <row r="19" spans="1:7" ht="33" customHeight="1" x14ac:dyDescent="0.25">
      <c r="A19" s="87" t="s">
        <v>29</v>
      </c>
      <c r="B19" s="87"/>
      <c r="C19" s="87"/>
      <c r="D19" s="87"/>
      <c r="E19" s="87"/>
    </row>
    <row r="20" spans="1:7" x14ac:dyDescent="0.25">
      <c r="A20" s="87"/>
      <c r="B20" s="87"/>
      <c r="C20" s="87"/>
      <c r="D20" s="87"/>
      <c r="E20" s="87"/>
      <c r="F20" s="1">
        <f>3852.9+1435.5</f>
        <v>5288.4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8.25" x14ac:dyDescent="0.25">
      <c r="A22" s="19" t="s">
        <v>47</v>
      </c>
      <c r="B22" s="13" t="s">
        <v>37</v>
      </c>
      <c r="C22" s="2" t="s">
        <v>4</v>
      </c>
      <c r="D22" s="2">
        <v>12.77</v>
      </c>
      <c r="E22" s="5">
        <f>D22*F20*G20</f>
        <v>202598.60399999996</v>
      </c>
      <c r="G22" s="7"/>
    </row>
    <row r="23" spans="1:7" ht="45" x14ac:dyDescent="0.25">
      <c r="A23" s="4" t="s">
        <v>93</v>
      </c>
      <c r="B23" s="13" t="s">
        <v>128</v>
      </c>
      <c r="C23" s="2" t="s">
        <v>4</v>
      </c>
      <c r="D23" s="2"/>
      <c r="E23" s="5">
        <f>2146.37*3</f>
        <v>6439.11</v>
      </c>
      <c r="G23" s="7"/>
    </row>
    <row r="24" spans="1:7" x14ac:dyDescent="0.25">
      <c r="A24" s="14" t="s">
        <v>46</v>
      </c>
      <c r="B24" s="15" t="s">
        <v>24</v>
      </c>
      <c r="C24" s="16" t="s">
        <v>4</v>
      </c>
      <c r="D24" s="16">
        <v>4.78</v>
      </c>
      <c r="E24" s="5">
        <f>D24*F20*G20</f>
        <v>75835.656000000003</v>
      </c>
      <c r="G24" s="7"/>
    </row>
    <row r="25" spans="1:7" x14ac:dyDescent="0.25">
      <c r="A25" s="4" t="s">
        <v>55</v>
      </c>
      <c r="B25" s="13" t="s">
        <v>128</v>
      </c>
      <c r="C25" s="2" t="s">
        <v>31</v>
      </c>
      <c r="D25" s="2"/>
      <c r="E25" s="20">
        <v>2797.89</v>
      </c>
      <c r="G25" s="7"/>
    </row>
    <row r="26" spans="1:7" ht="15.75" x14ac:dyDescent="0.25">
      <c r="A26" s="32" t="s">
        <v>56</v>
      </c>
      <c r="B26" s="13" t="s">
        <v>128</v>
      </c>
      <c r="C26" s="2" t="s">
        <v>31</v>
      </c>
      <c r="D26" s="2"/>
      <c r="E26" s="20">
        <v>32980.410000000003</v>
      </c>
      <c r="G26" s="7"/>
    </row>
    <row r="27" spans="1:7" x14ac:dyDescent="0.25">
      <c r="A27" s="4" t="s">
        <v>57</v>
      </c>
      <c r="B27" s="13" t="s">
        <v>128</v>
      </c>
      <c r="C27" s="2" t="s">
        <v>31</v>
      </c>
      <c r="D27" s="2"/>
      <c r="E27" s="17">
        <v>5601.04</v>
      </c>
      <c r="G27" s="7"/>
    </row>
    <row r="28" spans="1:7" x14ac:dyDescent="0.25">
      <c r="A28" s="4" t="s">
        <v>58</v>
      </c>
      <c r="B28" s="13" t="s">
        <v>128</v>
      </c>
      <c r="C28" s="2" t="s">
        <v>31</v>
      </c>
      <c r="D28" s="2"/>
      <c r="E28" s="5">
        <v>5591.4</v>
      </c>
      <c r="G28" s="7"/>
    </row>
    <row r="29" spans="1:7" x14ac:dyDescent="0.25">
      <c r="A29" s="14" t="s">
        <v>42</v>
      </c>
      <c r="B29" s="13" t="s">
        <v>128</v>
      </c>
      <c r="C29" s="2" t="s">
        <v>31</v>
      </c>
      <c r="D29" s="16"/>
      <c r="E29" s="5">
        <v>4307.42</v>
      </c>
      <c r="G29" s="7"/>
    </row>
    <row r="30" spans="1:7" x14ac:dyDescent="0.25">
      <c r="A30" s="18" t="s">
        <v>129</v>
      </c>
      <c r="B30" s="11" t="s">
        <v>134</v>
      </c>
      <c r="C30" s="39" t="s">
        <v>136</v>
      </c>
      <c r="D30" s="80">
        <v>9</v>
      </c>
      <c r="E30" s="40">
        <f>D30*218.47</f>
        <v>1966.23</v>
      </c>
      <c r="G30" s="7"/>
    </row>
    <row r="31" spans="1:7" ht="45" x14ac:dyDescent="0.25">
      <c r="A31" s="18" t="s">
        <v>130</v>
      </c>
      <c r="B31" s="11" t="s">
        <v>134</v>
      </c>
      <c r="C31" s="39" t="s">
        <v>136</v>
      </c>
      <c r="D31" s="80">
        <v>16</v>
      </c>
      <c r="E31" s="40">
        <f t="shared" ref="E31:E32" si="0">D31*218.47</f>
        <v>3495.52</v>
      </c>
      <c r="G31" s="7"/>
    </row>
    <row r="32" spans="1:7" x14ac:dyDescent="0.25">
      <c r="A32" s="18" t="s">
        <v>131</v>
      </c>
      <c r="B32" s="11" t="s">
        <v>134</v>
      </c>
      <c r="C32" s="39" t="s">
        <v>136</v>
      </c>
      <c r="D32" s="80">
        <v>8</v>
      </c>
      <c r="E32" s="40">
        <f t="shared" si="0"/>
        <v>1747.76</v>
      </c>
      <c r="G32" s="7"/>
    </row>
    <row r="33" spans="1:7" x14ac:dyDescent="0.25">
      <c r="A33" s="79" t="s">
        <v>132</v>
      </c>
      <c r="B33" s="11" t="s">
        <v>135</v>
      </c>
      <c r="C33" s="39" t="s">
        <v>31</v>
      </c>
      <c r="D33" s="48"/>
      <c r="E33" s="40">
        <v>50588.56</v>
      </c>
      <c r="G33" s="7"/>
    </row>
    <row r="34" spans="1:7" x14ac:dyDescent="0.25">
      <c r="A34" s="18" t="s">
        <v>133</v>
      </c>
      <c r="B34" s="11" t="s">
        <v>135</v>
      </c>
      <c r="C34" s="39" t="s">
        <v>31</v>
      </c>
      <c r="D34" s="48"/>
      <c r="E34" s="40">
        <v>107712.46</v>
      </c>
      <c r="G34" s="7"/>
    </row>
    <row r="35" spans="1:7" s="6" customFormat="1" x14ac:dyDescent="0.25">
      <c r="A35" s="25" t="s">
        <v>32</v>
      </c>
      <c r="B35" s="26"/>
      <c r="C35" s="26"/>
      <c r="D35" s="21"/>
      <c r="E35" s="27">
        <f>SUM(E22:E34)</f>
        <v>501662.05999999994</v>
      </c>
    </row>
    <row r="37" spans="1:7" ht="30" customHeight="1" x14ac:dyDescent="0.25">
      <c r="A37" s="84" t="s">
        <v>137</v>
      </c>
      <c r="B37" s="84"/>
      <c r="C37" s="84"/>
      <c r="D37" s="84"/>
      <c r="E37" s="84"/>
    </row>
    <row r="38" spans="1:7" ht="33.75" customHeight="1" x14ac:dyDescent="0.25">
      <c r="A38" s="85" t="s">
        <v>21</v>
      </c>
      <c r="B38" s="85"/>
      <c r="C38" s="85"/>
      <c r="D38" s="85"/>
      <c r="E38" s="85"/>
    </row>
    <row r="39" spans="1:7" x14ac:dyDescent="0.25">
      <c r="A39" s="85" t="s">
        <v>20</v>
      </c>
      <c r="B39" s="85"/>
      <c r="C39" s="85"/>
      <c r="D39" s="85"/>
      <c r="E39" s="85"/>
    </row>
    <row r="40" spans="1:7" ht="32.25" customHeight="1" x14ac:dyDescent="0.25">
      <c r="A40" s="85" t="s">
        <v>36</v>
      </c>
      <c r="B40" s="85"/>
      <c r="C40" s="85"/>
      <c r="D40" s="85"/>
      <c r="E40" s="85"/>
    </row>
    <row r="41" spans="1:7" x14ac:dyDescent="0.25">
      <c r="A41" s="86" t="s">
        <v>5</v>
      </c>
      <c r="B41" s="86"/>
      <c r="C41" s="86"/>
      <c r="D41" s="86"/>
      <c r="E41" s="86"/>
    </row>
    <row r="42" spans="1:7" x14ac:dyDescent="0.25">
      <c r="A42" s="85" t="s">
        <v>18</v>
      </c>
      <c r="B42" s="85"/>
      <c r="C42" s="85"/>
      <c r="D42" s="85"/>
      <c r="E42" s="85"/>
    </row>
    <row r="43" spans="1:7" x14ac:dyDescent="0.25">
      <c r="A43" s="82" t="s">
        <v>34</v>
      </c>
      <c r="B43" s="82"/>
      <c r="C43" s="82"/>
      <c r="D43" s="82"/>
      <c r="E43" s="82"/>
    </row>
    <row r="44" spans="1:7" x14ac:dyDescent="0.25">
      <c r="B44" s="83" t="s">
        <v>19</v>
      </c>
      <c r="C44" s="83"/>
      <c r="D44" s="83"/>
      <c r="E44" s="57" t="s">
        <v>6</v>
      </c>
    </row>
    <row r="45" spans="1:7" x14ac:dyDescent="0.25">
      <c r="A45" s="55"/>
      <c r="B45" s="55"/>
      <c r="C45" s="55"/>
      <c r="D45" s="55"/>
      <c r="E45" s="55"/>
    </row>
    <row r="46" spans="1:7" x14ac:dyDescent="0.25">
      <c r="A46" s="82" t="s">
        <v>35</v>
      </c>
      <c r="B46" s="82"/>
      <c r="C46" s="82"/>
      <c r="D46" s="82"/>
      <c r="E46" s="82"/>
    </row>
    <row r="47" spans="1:7" x14ac:dyDescent="0.25">
      <c r="B47" s="83" t="s">
        <v>19</v>
      </c>
      <c r="C47" s="83"/>
      <c r="D47" s="83"/>
      <c r="E47" s="57" t="s">
        <v>6</v>
      </c>
    </row>
    <row r="48" spans="1:7" x14ac:dyDescent="0.25">
      <c r="A48" s="1" t="s">
        <v>43</v>
      </c>
    </row>
    <row r="49" spans="1:2" x14ac:dyDescent="0.25">
      <c r="A49" s="6" t="s">
        <v>38</v>
      </c>
    </row>
    <row r="50" spans="1:2" x14ac:dyDescent="0.25">
      <c r="A50" s="6" t="s">
        <v>45</v>
      </c>
      <c r="B50" s="8">
        <f>'3кв'!B59</f>
        <v>169348.24400000001</v>
      </c>
    </row>
    <row r="51" spans="1:2" ht="19.149999999999999" customHeight="1" x14ac:dyDescent="0.25">
      <c r="A51" s="56" t="s">
        <v>148</v>
      </c>
      <c r="B51" s="9"/>
    </row>
    <row r="52" spans="1:2" x14ac:dyDescent="0.25">
      <c r="A52" s="1" t="s">
        <v>40</v>
      </c>
      <c r="B52" s="9">
        <f>285356.93-201.55</f>
        <v>285155.38</v>
      </c>
    </row>
    <row r="53" spans="1:2" x14ac:dyDescent="0.25">
      <c r="A53" s="1" t="s">
        <v>41</v>
      </c>
      <c r="B53" s="9">
        <v>101868.39</v>
      </c>
    </row>
    <row r="54" spans="1:2" x14ac:dyDescent="0.25">
      <c r="A54" s="1" t="s">
        <v>50</v>
      </c>
      <c r="B54" s="22">
        <f>-2100</f>
        <v>-2100</v>
      </c>
    </row>
    <row r="55" spans="1:2" x14ac:dyDescent="0.25">
      <c r="A55" s="1" t="s">
        <v>48</v>
      </c>
      <c r="B55" s="23">
        <f>3*330+90</f>
        <v>1080</v>
      </c>
    </row>
    <row r="56" spans="1:2" x14ac:dyDescent="0.25">
      <c r="A56" s="1" t="s">
        <v>51</v>
      </c>
      <c r="B56" s="23">
        <f>3*300</f>
        <v>900</v>
      </c>
    </row>
    <row r="57" spans="1:2" ht="30" x14ac:dyDescent="0.25">
      <c r="A57" s="56" t="s">
        <v>44</v>
      </c>
      <c r="B57" s="9">
        <f>E35</f>
        <v>501662.05999999994</v>
      </c>
    </row>
    <row r="58" spans="1:2" x14ac:dyDescent="0.25">
      <c r="A58" s="10" t="s">
        <v>39</v>
      </c>
      <c r="B58" s="12">
        <f>B50+B52+B53+B54+B55+B56-B57</f>
        <v>54589.954000000027</v>
      </c>
    </row>
    <row r="61" spans="1:2" x14ac:dyDescent="0.25">
      <c r="B61" s="7"/>
    </row>
  </sheetData>
  <mergeCells count="29">
    <mergeCell ref="A42:E42"/>
    <mergeCell ref="A43:E43"/>
    <mergeCell ref="B44:D44"/>
    <mergeCell ref="A46:E46"/>
    <mergeCell ref="B47:D47"/>
    <mergeCell ref="A41:E41"/>
    <mergeCell ref="A14:E14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view="pageBreakPreview" topLeftCell="A28" zoomScaleNormal="100" zoomScaleSheetLayoutView="100" workbookViewId="0">
      <selection activeCell="C51" sqref="C51"/>
    </sheetView>
  </sheetViews>
  <sheetFormatPr defaultRowHeight="15.75" x14ac:dyDescent="0.25"/>
  <cols>
    <col min="1" max="1" width="10.5703125" style="32" customWidth="1"/>
    <col min="2" max="2" width="54.28515625" style="32" customWidth="1"/>
    <col min="3" max="3" width="16.42578125" style="78" customWidth="1"/>
    <col min="4" max="4" width="18.28515625" style="32" customWidth="1"/>
    <col min="5" max="5" width="14.7109375" style="32" customWidth="1"/>
    <col min="6" max="6" width="19.28515625" style="32" customWidth="1"/>
    <col min="7" max="7" width="12" style="32" customWidth="1"/>
    <col min="8" max="8" width="13.5703125" style="32" customWidth="1"/>
    <col min="9" max="16384" width="9.140625" style="32"/>
  </cols>
  <sheetData>
    <row r="1" spans="1:5" x14ac:dyDescent="0.25">
      <c r="A1" s="99" t="s">
        <v>106</v>
      </c>
      <c r="B1" s="99"/>
      <c r="C1" s="99"/>
      <c r="D1" s="60"/>
    </row>
    <row r="2" spans="1:5" x14ac:dyDescent="0.25">
      <c r="A2" s="100" t="s">
        <v>107</v>
      </c>
      <c r="B2" s="100"/>
      <c r="C2" s="100"/>
      <c r="D2" s="61"/>
    </row>
    <row r="3" spans="1:5" x14ac:dyDescent="0.25">
      <c r="A3" s="100" t="s">
        <v>108</v>
      </c>
      <c r="B3" s="100"/>
      <c r="C3" s="100"/>
      <c r="D3" s="61"/>
    </row>
    <row r="4" spans="1:5" x14ac:dyDescent="0.25">
      <c r="A4" s="99" t="s">
        <v>125</v>
      </c>
      <c r="B4" s="99"/>
      <c r="C4" s="99"/>
      <c r="D4" s="60"/>
    </row>
    <row r="5" spans="1:5" x14ac:dyDescent="0.25">
      <c r="A5" s="101"/>
      <c r="B5" s="101"/>
      <c r="C5" s="101"/>
    </row>
    <row r="6" spans="1:5" x14ac:dyDescent="0.25">
      <c r="A6" s="61"/>
      <c r="B6" s="62" t="s">
        <v>109</v>
      </c>
      <c r="C6" s="63">
        <f>'1кв'!B52</f>
        <v>189990.17</v>
      </c>
      <c r="D6" s="64"/>
    </row>
    <row r="7" spans="1:5" x14ac:dyDescent="0.25">
      <c r="A7" s="65" t="s">
        <v>110</v>
      </c>
      <c r="B7" s="62" t="s">
        <v>153</v>
      </c>
      <c r="C7" s="63"/>
      <c r="D7" s="64"/>
    </row>
    <row r="8" spans="1:5" x14ac:dyDescent="0.25">
      <c r="A8" s="61"/>
      <c r="B8" s="62" t="s">
        <v>116</v>
      </c>
      <c r="C8" s="63"/>
      <c r="D8" s="64"/>
    </row>
    <row r="9" spans="1:5" x14ac:dyDescent="0.25">
      <c r="A9" s="61"/>
      <c r="B9" s="4" t="s">
        <v>154</v>
      </c>
      <c r="C9" s="63"/>
      <c r="D9" s="64"/>
    </row>
    <row r="10" spans="1:5" x14ac:dyDescent="0.25">
      <c r="A10" s="61"/>
      <c r="B10" s="4" t="s">
        <v>155</v>
      </c>
      <c r="C10" s="63"/>
      <c r="D10" s="64"/>
    </row>
    <row r="11" spans="1:5" x14ac:dyDescent="0.25">
      <c r="A11" s="61"/>
      <c r="B11" s="4" t="s">
        <v>156</v>
      </c>
      <c r="C11" s="63"/>
      <c r="D11" s="64"/>
    </row>
    <row r="12" spans="1:5" x14ac:dyDescent="0.25">
      <c r="A12" s="61"/>
      <c r="B12" s="4" t="s">
        <v>157</v>
      </c>
      <c r="C12" s="63"/>
      <c r="D12" s="64"/>
    </row>
    <row r="13" spans="1:5" x14ac:dyDescent="0.25">
      <c r="B13" s="66" t="s">
        <v>111</v>
      </c>
      <c r="C13" s="72">
        <f>'1кв'!B54+'2кв'!B60+'3кв'!B53+'4кв'!B52</f>
        <v>1124468.46</v>
      </c>
      <c r="D13" s="67"/>
      <c r="E13" s="68"/>
    </row>
    <row r="14" spans="1:5" ht="31.5" x14ac:dyDescent="0.25">
      <c r="A14" s="65"/>
      <c r="B14" s="19" t="s">
        <v>152</v>
      </c>
      <c r="C14" s="69">
        <f>'1кв'!B55+'2кв'!B61+'3кв'!B54+'4кв'!B53</f>
        <v>396993.47000000003</v>
      </c>
      <c r="D14" s="67"/>
      <c r="E14" s="68"/>
    </row>
    <row r="15" spans="1:5" ht="30" x14ac:dyDescent="0.25">
      <c r="A15" s="65"/>
      <c r="B15" s="81" t="s">
        <v>149</v>
      </c>
      <c r="C15" s="69">
        <f>'1кв'!B56+'2кв'!B62+'3кв'!B55+'4кв'!B54</f>
        <v>4200</v>
      </c>
      <c r="D15" s="67"/>
      <c r="E15" s="68"/>
    </row>
    <row r="16" spans="1:5" ht="30" x14ac:dyDescent="0.25">
      <c r="A16" s="65"/>
      <c r="B16" s="81" t="s">
        <v>150</v>
      </c>
      <c r="C16" s="69">
        <f>'1кв'!B57+'2кв'!B63+'3кв'!B56+'4кв'!B55</f>
        <v>3780</v>
      </c>
      <c r="D16" s="67"/>
      <c r="E16" s="68"/>
    </row>
    <row r="17" spans="1:5" ht="30" x14ac:dyDescent="0.25">
      <c r="A17" s="65"/>
      <c r="B17" s="81" t="s">
        <v>151</v>
      </c>
      <c r="C17" s="69">
        <f>'1кв'!B58+'2кв'!B64+'3кв'!B57+'4кв'!B56</f>
        <v>3600</v>
      </c>
      <c r="D17" s="67"/>
      <c r="E17" s="68"/>
    </row>
    <row r="18" spans="1:5" x14ac:dyDescent="0.25">
      <c r="A18" s="54"/>
      <c r="B18" s="66" t="s">
        <v>112</v>
      </c>
      <c r="C18" s="63">
        <f>SUM(C13:C17)</f>
        <v>1533041.93</v>
      </c>
      <c r="D18" s="64"/>
      <c r="E18" s="68"/>
    </row>
    <row r="19" spans="1:5" x14ac:dyDescent="0.25">
      <c r="B19" s="97"/>
      <c r="C19" s="98"/>
      <c r="D19" s="70"/>
    </row>
    <row r="20" spans="1:5" x14ac:dyDescent="0.25">
      <c r="A20" s="71" t="s">
        <v>113</v>
      </c>
      <c r="B20" s="4" t="s">
        <v>47</v>
      </c>
      <c r="C20" s="72">
        <f>'1кв'!E22+'2кв'!E22+'3кв'!E22+'4кв'!E22</f>
        <v>787548.52799999993</v>
      </c>
      <c r="D20" s="70"/>
    </row>
    <row r="21" spans="1:5" ht="30" x14ac:dyDescent="0.25">
      <c r="A21" s="71"/>
      <c r="B21" s="4" t="s">
        <v>114</v>
      </c>
      <c r="C21" s="72">
        <f>'1кв'!E23+'2кв'!E23+'3кв'!E23+'4кв'!E23</f>
        <v>23610.07</v>
      </c>
      <c r="D21" s="70"/>
    </row>
    <row r="22" spans="1:5" x14ac:dyDescent="0.25">
      <c r="A22" s="71"/>
      <c r="B22" s="4" t="s">
        <v>46</v>
      </c>
      <c r="C22" s="72">
        <f>'1кв'!E24+'2кв'!E24+'3кв'!E24+'4кв'!E24</f>
        <v>303342.62400000001</v>
      </c>
      <c r="D22" s="70"/>
    </row>
    <row r="23" spans="1:5" x14ac:dyDescent="0.25">
      <c r="A23" s="71"/>
      <c r="B23" s="4" t="s">
        <v>55</v>
      </c>
      <c r="C23" s="72">
        <f>'1кв'!E25+'2кв'!E25+'3кв'!E25+'4кв'!E25</f>
        <v>25448.22</v>
      </c>
      <c r="D23" s="70"/>
    </row>
    <row r="24" spans="1:5" x14ac:dyDescent="0.25">
      <c r="A24" s="71"/>
      <c r="B24" s="4" t="s">
        <v>56</v>
      </c>
      <c r="C24" s="72">
        <f>'1кв'!E26+'2кв'!E26+'3кв'!E26+'4кв'!E26</f>
        <v>66005.279999999999</v>
      </c>
      <c r="D24" s="70"/>
    </row>
    <row r="25" spans="1:5" x14ac:dyDescent="0.25">
      <c r="B25" s="4" t="s">
        <v>57</v>
      </c>
      <c r="C25" s="72">
        <f>'1кв'!E27+'2кв'!E27+'3кв'!E27+'4кв'!E27</f>
        <v>20154.36</v>
      </c>
      <c r="D25" s="70"/>
      <c r="E25" s="68"/>
    </row>
    <row r="26" spans="1:5" x14ac:dyDescent="0.25">
      <c r="B26" s="4" t="s">
        <v>58</v>
      </c>
      <c r="C26" s="72">
        <f>'1кв'!E28+'2кв'!E28+'3кв'!E28+'4кв'!E28</f>
        <v>22005.78</v>
      </c>
      <c r="D26" s="70"/>
    </row>
    <row r="27" spans="1:5" x14ac:dyDescent="0.25">
      <c r="A27" s="71"/>
      <c r="B27" s="73" t="s">
        <v>42</v>
      </c>
      <c r="C27" s="72">
        <f>'1кв'!E29+'2кв'!E29+'3кв'!E29+'4кв'!E29</f>
        <v>24403.299999999996</v>
      </c>
      <c r="D27" s="70"/>
    </row>
    <row r="28" spans="1:5" x14ac:dyDescent="0.25">
      <c r="A28" s="71"/>
      <c r="B28" s="74" t="s">
        <v>138</v>
      </c>
      <c r="C28" s="72">
        <f>'1кв'!E32+'1кв'!E33+'1кв'!E34+'1кв'!E35+'1кв'!E36+'2кв'!E31+'2кв'!E32+'2кв'!E33+'2кв'!E34+'2кв'!E35+'2кв'!E36+'2кв'!E37+'2кв'!E38+'2кв'!E39+'2кв'!E40+'2кв'!E41+'2кв'!E42+'3кв'!E34+'3кв'!E35+'4кв'!E30+'4кв'!E31+'4кв'!E32</f>
        <v>55678.434000000001</v>
      </c>
      <c r="D28" s="70"/>
    </row>
    <row r="29" spans="1:5" x14ac:dyDescent="0.25">
      <c r="A29" s="71"/>
      <c r="B29" s="74" t="s">
        <v>115</v>
      </c>
      <c r="C29" s="72">
        <f>SUM(C31:C39)</f>
        <v>340245.55</v>
      </c>
      <c r="D29" s="70"/>
    </row>
    <row r="30" spans="1:5" x14ac:dyDescent="0.25">
      <c r="A30" s="71"/>
      <c r="B30" s="73" t="s">
        <v>116</v>
      </c>
      <c r="C30" s="72"/>
      <c r="D30" s="70"/>
    </row>
    <row r="31" spans="1:5" x14ac:dyDescent="0.25">
      <c r="A31" s="71"/>
      <c r="B31" s="4" t="s">
        <v>139</v>
      </c>
      <c r="C31" s="72">
        <f>'1кв'!E30</f>
        <v>11277.56</v>
      </c>
      <c r="D31" s="70"/>
    </row>
    <row r="32" spans="1:5" x14ac:dyDescent="0.25">
      <c r="A32" s="71"/>
      <c r="B32" s="4" t="s">
        <v>140</v>
      </c>
      <c r="C32" s="72">
        <f>'1кв'!E31</f>
        <v>15523.52</v>
      </c>
      <c r="D32" s="70"/>
    </row>
    <row r="33" spans="1:6" x14ac:dyDescent="0.25">
      <c r="A33" s="71"/>
      <c r="B33" s="4" t="s">
        <v>141</v>
      </c>
      <c r="C33" s="72">
        <f>'2кв'!E30</f>
        <v>17443.2</v>
      </c>
      <c r="D33" s="70"/>
    </row>
    <row r="34" spans="1:6" x14ac:dyDescent="0.25">
      <c r="A34" s="71"/>
      <c r="B34" s="4" t="s">
        <v>142</v>
      </c>
      <c r="C34" s="72">
        <f>'3кв'!E30</f>
        <v>1313.17</v>
      </c>
      <c r="D34" s="70"/>
    </row>
    <row r="35" spans="1:6" x14ac:dyDescent="0.25">
      <c r="A35" s="71"/>
      <c r="B35" s="4" t="s">
        <v>143</v>
      </c>
      <c r="C35" s="72">
        <f>'3кв'!E31</f>
        <v>338.39</v>
      </c>
      <c r="D35" s="70"/>
    </row>
    <row r="36" spans="1:6" ht="30" x14ac:dyDescent="0.25">
      <c r="A36" s="71"/>
      <c r="B36" s="4" t="s">
        <v>144</v>
      </c>
      <c r="C36" s="72">
        <f>'3кв'!E32</f>
        <v>33158.06</v>
      </c>
      <c r="D36" s="70"/>
    </row>
    <row r="37" spans="1:6" x14ac:dyDescent="0.25">
      <c r="A37" s="71"/>
      <c r="B37" s="4" t="s">
        <v>145</v>
      </c>
      <c r="C37" s="72">
        <f>'3кв'!E33</f>
        <v>102890.63</v>
      </c>
      <c r="D37" s="70"/>
    </row>
    <row r="38" spans="1:6" x14ac:dyDescent="0.25">
      <c r="A38" s="71"/>
      <c r="B38" s="4" t="s">
        <v>146</v>
      </c>
      <c r="C38" s="72">
        <f>'4кв'!E33</f>
        <v>50588.56</v>
      </c>
      <c r="D38" s="70"/>
    </row>
    <row r="39" spans="1:6" x14ac:dyDescent="0.25">
      <c r="A39" s="71"/>
      <c r="B39" s="4" t="s">
        <v>147</v>
      </c>
      <c r="C39" s="72">
        <f>'4кв'!E34</f>
        <v>107712.46</v>
      </c>
      <c r="D39" s="70"/>
    </row>
    <row r="40" spans="1:6" x14ac:dyDescent="0.25">
      <c r="B40" s="75" t="s">
        <v>117</v>
      </c>
      <c r="C40" s="63">
        <f>SUM(C20:C29)</f>
        <v>1668442.1459999999</v>
      </c>
      <c r="D40" s="70"/>
      <c r="E40" s="68"/>
      <c r="F40" s="68"/>
    </row>
    <row r="41" spans="1:6" x14ac:dyDescent="0.25">
      <c r="B41" s="76" t="s">
        <v>118</v>
      </c>
      <c r="C41" s="63">
        <f>(C6+C18)-C40</f>
        <v>54589.953999999911</v>
      </c>
      <c r="D41" s="70"/>
      <c r="E41" s="68"/>
    </row>
    <row r="42" spans="1:6" x14ac:dyDescent="0.25">
      <c r="B42" s="65"/>
      <c r="C42" s="77"/>
      <c r="D42" s="70"/>
    </row>
    <row r="43" spans="1:6" x14ac:dyDescent="0.25">
      <c r="B43" s="65" t="s">
        <v>158</v>
      </c>
      <c r="C43" s="65"/>
      <c r="D43" s="70"/>
    </row>
    <row r="44" spans="1:6" x14ac:dyDescent="0.25">
      <c r="B44" s="65" t="s">
        <v>159</v>
      </c>
      <c r="C44" s="65">
        <v>211842.53</v>
      </c>
      <c r="D44" s="70"/>
    </row>
    <row r="45" spans="1:6" x14ac:dyDescent="0.25">
      <c r="B45" s="102" t="s">
        <v>160</v>
      </c>
      <c r="C45" s="102">
        <v>188951.84</v>
      </c>
      <c r="D45" s="70"/>
    </row>
    <row r="46" spans="1:6" x14ac:dyDescent="0.25">
      <c r="B46" s="65" t="s">
        <v>161</v>
      </c>
      <c r="C46" s="65">
        <f>C45-C44</f>
        <v>-22890.690000000002</v>
      </c>
      <c r="D46" s="70"/>
    </row>
    <row r="47" spans="1:6" x14ac:dyDescent="0.25">
      <c r="B47" s="65"/>
      <c r="C47" s="77"/>
      <c r="D47" s="70"/>
    </row>
    <row r="48" spans="1:6" x14ac:dyDescent="0.25">
      <c r="A48" s="65" t="s">
        <v>119</v>
      </c>
      <c r="C48" s="77"/>
      <c r="D48" s="70"/>
    </row>
    <row r="49" spans="1:4" x14ac:dyDescent="0.25">
      <c r="B49" s="65"/>
      <c r="C49" s="77"/>
      <c r="D49" s="70"/>
    </row>
    <row r="50" spans="1:4" x14ac:dyDescent="0.25">
      <c r="A50" s="32" t="s">
        <v>120</v>
      </c>
      <c r="B50" s="65" t="s">
        <v>121</v>
      </c>
      <c r="C50" s="77"/>
      <c r="D50" s="70"/>
    </row>
    <row r="51" spans="1:4" x14ac:dyDescent="0.25">
      <c r="B51" s="65" t="s">
        <v>122</v>
      </c>
      <c r="C51" s="77"/>
      <c r="D51" s="70"/>
    </row>
    <row r="52" spans="1:4" x14ac:dyDescent="0.25">
      <c r="B52" s="65" t="s">
        <v>123</v>
      </c>
      <c r="C52" s="77"/>
      <c r="D52" s="70"/>
    </row>
    <row r="53" spans="1:4" x14ac:dyDescent="0.25">
      <c r="B53" s="65" t="s">
        <v>124</v>
      </c>
      <c r="C53" s="77"/>
      <c r="D53" s="70"/>
    </row>
    <row r="54" spans="1:4" x14ac:dyDescent="0.25">
      <c r="B54" s="65"/>
      <c r="C54" s="77"/>
      <c r="D54" s="70"/>
    </row>
    <row r="55" spans="1:4" x14ac:dyDescent="0.25">
      <c r="B55" s="65"/>
      <c r="C55" s="77"/>
      <c r="D55" s="70"/>
    </row>
  </sheetData>
  <mergeCells count="6">
    <mergeCell ref="B19:C19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2022-03-11T07:47:57Z</dcterms:modified>
</cp:coreProperties>
</file>