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definedNames>
    <definedName name="_xlnm.Print_Area" localSheetId="0">'1кв'!$A$1:$E$60</definedName>
    <definedName name="_xlnm.Print_Area" localSheetId="1">'2кв'!$A$1:$E$58</definedName>
    <definedName name="_xlnm.Print_Area" localSheetId="2">'3кв'!$A$1:$E$55</definedName>
    <definedName name="_xlnm.Print_Area" localSheetId="3">'4кв'!$A$1:$E$54</definedName>
    <definedName name="_xlnm.Print_Area" localSheetId="4">отчет!$A$1:$C$48</definedName>
  </definedNames>
  <calcPr calcId="145621"/>
</workbook>
</file>

<file path=xl/calcChain.xml><?xml version="1.0" encoding="utf-8"?>
<calcChain xmlns="http://schemas.openxmlformats.org/spreadsheetml/2006/main">
  <c r="C40" i="20" l="1"/>
  <c r="C14" i="20" l="1"/>
  <c r="B48" i="19"/>
  <c r="B51" i="19" l="1"/>
  <c r="C32" i="20" l="1"/>
  <c r="C28" i="20"/>
  <c r="C33" i="20"/>
  <c r="C25" i="20"/>
  <c r="C26" i="20"/>
  <c r="C27" i="20"/>
  <c r="C24" i="20"/>
  <c r="C23" i="20"/>
  <c r="C13" i="20"/>
  <c r="C6" i="20"/>
  <c r="C16" i="20"/>
  <c r="C15" i="20"/>
  <c r="B46" i="19"/>
  <c r="B52" i="19"/>
  <c r="C17" i="20" s="1"/>
  <c r="E31" i="19"/>
  <c r="C29" i="20" s="1"/>
  <c r="E23" i="19"/>
  <c r="C21" i="20" s="1"/>
  <c r="E22" i="19"/>
  <c r="C20" i="20" s="1"/>
  <c r="F20" i="19"/>
  <c r="E25" i="19" s="1"/>
  <c r="C22" i="20" s="1"/>
  <c r="C30" i="20" l="1"/>
  <c r="C34" i="20" s="1"/>
  <c r="E32" i="19"/>
  <c r="B53" i="19" s="1"/>
  <c r="C18" i="20"/>
  <c r="B54" i="19"/>
  <c r="B55" i="18"/>
  <c r="B60" i="16"/>
  <c r="C35" i="20" l="1"/>
  <c r="B49" i="18"/>
  <c r="E32" i="18"/>
  <c r="E23" i="18"/>
  <c r="B53" i="18"/>
  <c r="B52" i="18"/>
  <c r="F20" i="18"/>
  <c r="E25" i="18" s="1"/>
  <c r="E22" i="18" l="1"/>
  <c r="E33" i="18" s="1"/>
  <c r="B54" i="18" s="1"/>
  <c r="B53" i="17"/>
  <c r="E37" i="17"/>
  <c r="E32" i="17"/>
  <c r="E23" i="17"/>
  <c r="B56" i="17" l="1"/>
  <c r="B55" i="17"/>
  <c r="E36" i="17"/>
  <c r="E34" i="17"/>
  <c r="E33" i="17"/>
  <c r="F20" i="17"/>
  <c r="E25" i="17" s="1"/>
  <c r="E22" i="17" l="1"/>
  <c r="B57" i="17" s="1"/>
  <c r="E32" i="16"/>
  <c r="E33" i="16"/>
  <c r="E34" i="16"/>
  <c r="E35" i="16"/>
  <c r="E36" i="16"/>
  <c r="E37" i="16"/>
  <c r="E38" i="16"/>
  <c r="E31" i="16"/>
  <c r="B58" i="16" l="1"/>
  <c r="B57" i="16"/>
  <c r="E23" i="16"/>
  <c r="F20" i="16"/>
  <c r="E25" i="16" s="1"/>
  <c r="E22" i="16" l="1"/>
  <c r="E39" i="16" s="1"/>
  <c r="B59" i="16" s="1"/>
  <c r="B51" i="17" s="1"/>
  <c r="B58" i="17" s="1"/>
  <c r="B47" i="18" s="1"/>
</calcChain>
</file>

<file path=xl/sharedStrings.xml><?xml version="1.0" encoding="utf-8"?>
<sst xmlns="http://schemas.openxmlformats.org/spreadsheetml/2006/main" count="382" uniqueCount="135">
  <si>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</si>
  <si>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</si>
  <si>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</si>
  <si>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</si>
  <si>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</si>
  <si>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</si>
  <si>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</si>
  <si>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</si>
  <si>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</si>
  <si>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</si>
  <si>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</si>
  <si>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</si>
  <si>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</si>
  <si>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</si>
  <si>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</si>
  <si>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</si>
  <si>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</si>
  <si>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t xml:space="preserve"> (должность, Ф.И.О.)</t>
  </si>
  <si>
    <t xml:space="preserve">           3. Работы (услуги) выполнены (оказаны) полностью, в установленные сроки, с надлежащим качеством.</t>
  </si>
  <si>
    <t>постоянно</t>
  </si>
  <si>
    <t>г. Россошь, ул. Свердлова, д. 31</t>
  </si>
  <si>
    <t>Стоимость материалов</t>
  </si>
  <si>
    <t>руб.</t>
  </si>
  <si>
    <t>Итого расходов:</t>
  </si>
  <si>
    <t>февраль</t>
  </si>
  <si>
    <t>ч/час</t>
  </si>
  <si>
    <t>Исполнитель - ООО ЖКХ "Локомотив", в лице директора  Шевченко Г. А.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</si>
  <si>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</si>
  <si>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</si>
  <si>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</si>
  <si>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</si>
  <si>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с одной стороны, и </t>
    </r>
    <r>
      <rPr>
        <b/>
        <u/>
        <sz val="12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</si>
  <si>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2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</si>
  <si>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действующий на основании </t>
    </r>
    <r>
      <rPr>
        <u/>
        <sz val="12"/>
        <color theme="1"/>
        <rFont val="Times New Roman"/>
        <family val="1"/>
        <charset val="204"/>
      </rPr>
      <t xml:space="preserve">устава </t>
    </r>
    <r>
      <rPr>
        <sz val="12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</si>
  <si>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2"/>
        <color theme="1"/>
        <rFont val="Times New Roman"/>
        <family val="1"/>
        <charset val="204"/>
      </rPr>
      <t>№23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</si>
  <si>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2"/>
        <color theme="1"/>
        <rFont val="Times New Roman"/>
        <family val="1"/>
        <charset val="204"/>
      </rPr>
      <t xml:space="preserve"> №31</t>
    </r>
    <r>
      <rPr>
        <sz val="12"/>
        <color theme="1"/>
        <rFont val="Times New Roman"/>
        <family val="1"/>
        <charset val="204"/>
      </rPr>
      <t>, расположенном по адресу:</t>
    </r>
    <r>
      <rPr>
        <u/>
        <sz val="12"/>
        <color theme="1"/>
        <rFont val="Times New Roman"/>
        <family val="1"/>
        <charset val="204"/>
      </rPr>
      <t xml:space="preserve"> г. Россошь, ул. Свердлова</t>
    </r>
  </si>
  <si>
    <t>Sдома=2364,4+69,1 (не жилые)=2433,5м2</t>
  </si>
  <si>
    <t xml:space="preserve">Расходы по содержанию и тек.ремонту </t>
  </si>
  <si>
    <t xml:space="preserve">Расходы по управлению МКД </t>
  </si>
  <si>
    <t>Остаток на начало квартала</t>
  </si>
  <si>
    <t>определена приложением № 9 к договору</t>
  </si>
  <si>
    <t>1 квартал</t>
  </si>
  <si>
    <t>Услуги по содержанию многоквартирного дома</t>
  </si>
  <si>
    <t>интернет ТТК</t>
  </si>
  <si>
    <t>январь</t>
  </si>
  <si>
    <t>интернет Ростелеком</t>
  </si>
  <si>
    <t>интернет Квант-телеком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</si>
  <si>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</si>
  <si>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Дезинсекция, дератизация</t>
  </si>
  <si>
    <t xml:space="preserve">         4. Претензий по выполнению условий Договора Стороны не имеют.</t>
  </si>
  <si>
    <t xml:space="preserve">именуемый в дальнейшем "Заказчик", в лице  </t>
  </si>
  <si>
    <r>
      <t xml:space="preserve">являющегося собственником квартиры </t>
    </r>
    <r>
      <rPr>
        <u/>
        <sz val="12"/>
        <color theme="1"/>
        <rFont val="Times New Roman"/>
        <family val="1"/>
        <charset val="204"/>
      </rPr>
      <t xml:space="preserve">№    , </t>
    </r>
    <r>
      <rPr>
        <sz val="12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2"/>
        <color theme="1"/>
        <rFont val="Times New Roman"/>
        <family val="1"/>
        <charset val="204"/>
      </rPr>
      <t xml:space="preserve">протокола общего собрания собственников № </t>
    </r>
  </si>
  <si>
    <t xml:space="preserve">Заказчик - Собственники МКД, в лице председателя совета МКД </t>
  </si>
  <si>
    <t>за 1 квартал 2021 года</t>
  </si>
  <si>
    <t>"31" 03  2021 г.</t>
  </si>
  <si>
    <t>холодная вода на СОИ</t>
  </si>
  <si>
    <t>электроэнергия на СОИ</t>
  </si>
  <si>
    <t>водоотведение на СОИ</t>
  </si>
  <si>
    <t>горячая вода на СОИ</t>
  </si>
  <si>
    <t>Частичный ремонт мягкой кровли</t>
  </si>
  <si>
    <t>Замена участка трубы ХВС в подвале</t>
  </si>
  <si>
    <t>Замена стояков водоснабжения кв.12,16,20</t>
  </si>
  <si>
    <t>Замена кранов ГВС,ХВС,частичная замена стояка ХВС кв.27</t>
  </si>
  <si>
    <t>замена кранов на стояках ХВС кв.68</t>
  </si>
  <si>
    <t>ремонт стояка ГВС со сваркой кв.22</t>
  </si>
  <si>
    <t>замена резьбы на стояке ГВС кв.69</t>
  </si>
  <si>
    <t xml:space="preserve">           2. Всего за период с "01" 01 2021 г. по "31" 03 2021 г. выполнено работ (оказано услуг) на общую сумму сто  восемьдесят шесть тысяч триста восемьдесят два рубля 26 копеек</t>
  </si>
  <si>
    <t>Предъявлено населению 173653,88</t>
  </si>
  <si>
    <t>за 2 квартал 2021 года</t>
  </si>
  <si>
    <t>"30" 06  2021 г.</t>
  </si>
  <si>
    <t>Обработка подъездов хлорсодержащими растворами опрыскивание 1 раз в неделю (май, июнь -1 раз в 2 недели)</t>
  </si>
  <si>
    <t>2 квартал</t>
  </si>
  <si>
    <t>Поверка ОПУ ТЭ (тепловычислитель)</t>
  </si>
  <si>
    <t>ремонт швов</t>
  </si>
  <si>
    <t>ремонт входной двери</t>
  </si>
  <si>
    <t>замена стояка КНС кв.27</t>
  </si>
  <si>
    <t>частичный ремонт кровли кв.40</t>
  </si>
  <si>
    <t>апрель</t>
  </si>
  <si>
    <t>май</t>
  </si>
  <si>
    <t>Изготовление песочницы 1/3 часть (смета)</t>
  </si>
  <si>
    <t>Предъявлено населению 182866,87</t>
  </si>
  <si>
    <t xml:space="preserve">           2. Всего за период с "01" 04 2021 г. по "30" 06 2021 г. выполнено работ (оказано услуг) на общую сумму сто  восемьдесят тысяч триста семьдесят восемь рублей 86 копеек</t>
  </si>
  <si>
    <t>за 3 квартал 2021 года</t>
  </si>
  <si>
    <t>"30" 09 2021 г.</t>
  </si>
  <si>
    <t xml:space="preserve">Обработка подъездов хлорсодержащими растворами опрыскивание 1 раз в неделю </t>
  </si>
  <si>
    <t>3 квартал</t>
  </si>
  <si>
    <t>Поверка ОПУ ТЭ (расходомеры)</t>
  </si>
  <si>
    <t>частичный ремонт мягкой кровли кв.18</t>
  </si>
  <si>
    <t>август</t>
  </si>
  <si>
    <t xml:space="preserve">           2. Всего за период с "01" 07 2021 г. по "30" 09 2021 г. выполнено работ (оказано услуг) на общую сумму сто семьдесят девять тысяч восемьсот шестьдесят рублей 95 копеек</t>
  </si>
  <si>
    <t>Предъявлено населению 182751,08</t>
  </si>
  <si>
    <t>оплачено администрацией за кв.11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</si>
  <si>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</si>
  <si>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</si>
  <si>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</si>
  <si>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</si>
  <si>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</si>
  <si>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</si>
  <si>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</si>
  <si>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</si>
  <si>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Дератизация, дезинсекция</t>
  </si>
  <si>
    <t>Работы по договору, всего</t>
  </si>
  <si>
    <t>в том числе:</t>
  </si>
  <si>
    <t>Итого расходов</t>
  </si>
  <si>
    <t>Остаток средств на 01.01.2022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</si>
  <si>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</si>
  <si>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</si>
  <si>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</si>
  <si>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</si>
  <si>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</si>
  <si>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</si>
  <si>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Замена участка трубы и 2-х кранов со сваркой кв.2</t>
  </si>
  <si>
    <t>декабрь</t>
  </si>
  <si>
    <t>4 квартал</t>
  </si>
  <si>
    <t>за 4 квартал 2021 года</t>
  </si>
  <si>
    <t>"31" 12 2021 г.</t>
  </si>
  <si>
    <t>Непредвиденные расходы 150 ч/ч</t>
  </si>
  <si>
    <t>* Изготовление песочницы 1/3 часть (смета)</t>
  </si>
  <si>
    <t>по ж.д. ул. Свердлова, 31</t>
  </si>
  <si>
    <t>Оплачено за размещение оборудования в МОП интернет Ростелеком</t>
  </si>
  <si>
    <t>Оплачено за размещение оборудования в МОП интернет ТТК</t>
  </si>
  <si>
    <t>Оплачено за размещение оборудования в МОП интернет Квант-телеком</t>
  </si>
  <si>
    <t>Предъявлено населению    197531,55</t>
  </si>
  <si>
    <t>Начислено всего 723059,28</t>
  </si>
  <si>
    <t>* горячая вода на СОИ- 30739,79</t>
  </si>
  <si>
    <t>* водоотведение на СОИ-31795,97</t>
  </si>
  <si>
    <t>* холодная вода на СОИ-0</t>
  </si>
  <si>
    <t>* электроэнергия на СОИ- 17641,43</t>
  </si>
  <si>
    <t>Оплачено администрацией за кв.11</t>
  </si>
  <si>
    <t>* Поверка ОПУ ТЭ (тепловычислитель)</t>
  </si>
  <si>
    <t xml:space="preserve">           2. Всего за период с "01" 10 2021 г. по "31" 12 2021 г. выполнено работ (оказано услуг) на общую сумму сто девяносто две тысячи сто пятьдесят четыре рубля 24 копейки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</si>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</sst>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6" fillId="0" borderId="0"/>
  </cellStyleXfs>
  <cellXfs count="112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wrapText="1"/>
    </xf>
    <xf numFmtId="43" fontId="4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3" fillId="0" borderId="0" xfId="0" applyNumberFormat="1" applyFont="1"/>
    <xf numFmtId="0" fontId="7" fillId="0" borderId="0" xfId="0" applyFont="1"/>
    <xf numFmtId="2" fontId="3" fillId="0" borderId="0" xfId="0" applyNumberFormat="1" applyFont="1"/>
    <xf numFmtId="0" fontId="8" fillId="0" borderId="3" xfId="0" applyFont="1" applyBorder="1" applyAlignment="1">
      <alignment horizontal="center"/>
    </xf>
    <xf numFmtId="0" fontId="10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11" fillId="0" borderId="0" xfId="0" applyFont="1"/>
    <xf numFmtId="39" fontId="10" fillId="0" borderId="0" xfId="1" applyNumberFormat="1" applyFont="1"/>
    <xf numFmtId="39" fontId="4" fillId="0" borderId="0" xfId="1" applyNumberFormat="1" applyFont="1"/>
    <xf numFmtId="0" fontId="3" fillId="0" borderId="1" xfId="0" applyFont="1" applyBorder="1" applyAlignment="1">
      <alignment wrapText="1"/>
    </xf>
    <xf numFmtId="43" fontId="4" fillId="0" borderId="1" xfId="1" applyFont="1" applyBorder="1" applyAlignment="1">
      <alignment horizontal="center" vertical="center" wrapText="1"/>
    </xf>
    <xf numFmtId="43" fontId="4" fillId="0" borderId="0" xfId="1" applyFont="1"/>
    <xf numFmtId="0" fontId="1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3" fontId="10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/>
    <xf numFmtId="0" fontId="8" fillId="0" borderId="3" xfId="0" applyFont="1" applyBorder="1" applyAlignment="1"/>
    <xf numFmtId="164" fontId="3" fillId="0" borderId="1" xfId="1" applyNumberFormat="1" applyFont="1" applyBorder="1" applyAlignment="1">
      <alignment horizontal="center" vertical="center" wrapText="1"/>
    </xf>
    <xf numFmtId="39" fontId="4" fillId="0" borderId="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8" fillId="2" borderId="3" xfId="0" applyFont="1" applyFill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2" borderId="3" xfId="0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8" fillId="2" borderId="3" xfId="0" applyFont="1" applyFill="1" applyBorder="1" applyAlignment="1"/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4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43" fontId="7" fillId="0" borderId="1" xfId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4" fontId="3" fillId="0" borderId="0" xfId="1" applyNumberFormat="1" applyFont="1" applyBorder="1"/>
    <xf numFmtId="43" fontId="3" fillId="0" borderId="1" xfId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3" fillId="3" borderId="1" xfId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43" fontId="3" fillId="0" borderId="0" xfId="1" applyFont="1" applyAlignment="1">
      <alignment horizontal="left"/>
    </xf>
    <xf numFmtId="43" fontId="3" fillId="0" borderId="0" xfId="1" applyFont="1"/>
    <xf numFmtId="0" fontId="3" fillId="0" borderId="1" xfId="0" applyFont="1" applyBorder="1" applyAlignment="1">
      <alignment vertical="center" wrapText="1"/>
    </xf>
    <xf numFmtId="39" fontId="3" fillId="0" borderId="1" xfId="1" applyNumberFormat="1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39" fontId="7" fillId="0" borderId="0" xfId="1" applyNumberFormat="1" applyFont="1"/>
    <xf numFmtId="39" fontId="3" fillId="0" borderId="0" xfId="1" applyNumberFormat="1" applyFont="1"/>
    <xf numFmtId="0" fontId="15" fillId="0" borderId="7" xfId="0" applyFont="1" applyBorder="1" applyAlignment="1">
      <alignment wrapText="1"/>
    </xf>
    <xf numFmtId="0" fontId="15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43" fontId="3" fillId="3" borderId="1" xfId="1" applyFont="1" applyFill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1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4" fillId="3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3" fillId="3" borderId="0" xfId="0" applyFont="1" applyFill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topLeftCell="A25" zoomScale="90" zoomScaleNormal="100" zoomScaleSheetLayoutView="90" workbookViewId="0">
      <selection activeCell="D31" sqref="D31:D38"/>
    </sheetView>
  </sheetViews>
  <sheetFormatPr defaultColWidth="9.140625" defaultRowHeight="15.75" x14ac:dyDescent="0.25"/>
  <cols>
    <col min="1" max="1" width="34.1406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6" width="9.140625" style="1"/>
    <col min="7" max="7" width="12.140625" style="1" bestFit="1" customWidth="1"/>
    <col min="8" max="8" width="12.85546875" style="1" customWidth="1"/>
    <col min="9" max="16384" width="9.140625" style="1"/>
  </cols>
  <sheetData>
    <row r="1" spans="1:5" x14ac:dyDescent="0.25">
      <c r="A1" s="87" t="s">
        <v>11</v>
      </c>
      <c r="B1" s="87"/>
      <c r="C1" s="87"/>
      <c r="D1" s="87"/>
      <c r="E1" s="87"/>
    </row>
    <row r="2" spans="1:5" ht="30" customHeight="1" x14ac:dyDescent="0.25">
      <c r="A2" s="88" t="s">
        <v>12</v>
      </c>
      <c r="B2" s="89"/>
      <c r="C2" s="89"/>
      <c r="D2" s="89"/>
      <c r="E2" s="89"/>
    </row>
    <row r="3" spans="1:5" x14ac:dyDescent="0.25">
      <c r="A3" s="90" t="s">
        <v>53</v>
      </c>
      <c r="B3" s="90"/>
      <c r="C3" s="90"/>
      <c r="D3" s="90"/>
      <c r="E3" s="90"/>
    </row>
    <row r="4" spans="1:5" x14ac:dyDescent="0.25">
      <c r="A4" s="22" t="s">
        <v>13</v>
      </c>
      <c r="B4" s="23"/>
      <c r="C4" s="23"/>
      <c r="D4" s="93" t="s">
        <v>54</v>
      </c>
      <c r="E4" s="93"/>
    </row>
    <row r="5" spans="1:5" x14ac:dyDescent="0.25">
      <c r="A5" s="91" t="s">
        <v>0</v>
      </c>
      <c r="B5" s="91"/>
      <c r="C5" s="91"/>
      <c r="D5" s="91"/>
      <c r="E5" s="91"/>
    </row>
    <row r="6" spans="1:5" x14ac:dyDescent="0.25">
      <c r="A6" s="92" t="s">
        <v>20</v>
      </c>
      <c r="B6" s="92"/>
      <c r="C6" s="92"/>
      <c r="D6" s="92"/>
      <c r="E6" s="92"/>
    </row>
    <row r="7" spans="1:5" x14ac:dyDescent="0.25">
      <c r="A7" s="86" t="s">
        <v>1</v>
      </c>
      <c r="B7" s="86"/>
      <c r="C7" s="86"/>
      <c r="D7" s="86"/>
      <c r="E7" s="86"/>
    </row>
    <row r="8" spans="1:5" x14ac:dyDescent="0.25">
      <c r="A8" s="91" t="s">
        <v>50</v>
      </c>
      <c r="B8" s="91"/>
      <c r="C8" s="91"/>
      <c r="D8" s="91"/>
      <c r="E8" s="91"/>
    </row>
    <row r="9" spans="1:5" ht="24.75" customHeight="1" x14ac:dyDescent="0.25">
      <c r="A9" s="95" t="s">
        <v>14</v>
      </c>
      <c r="B9" s="95"/>
      <c r="C9" s="95"/>
      <c r="D9" s="95"/>
      <c r="E9" s="95"/>
    </row>
    <row r="10" spans="1:5" ht="31.5" customHeight="1" x14ac:dyDescent="0.25">
      <c r="A10" s="91" t="s">
        <v>51</v>
      </c>
      <c r="B10" s="91"/>
      <c r="C10" s="91"/>
      <c r="D10" s="91"/>
      <c r="E10" s="91"/>
    </row>
    <row r="11" spans="1:5" x14ac:dyDescent="0.25">
      <c r="A11" s="96" t="s">
        <v>15</v>
      </c>
      <c r="B11" s="96"/>
      <c r="C11" s="96"/>
      <c r="D11" s="96"/>
      <c r="E11" s="96"/>
    </row>
    <row r="12" spans="1:5" x14ac:dyDescent="0.25">
      <c r="A12" s="91" t="s">
        <v>31</v>
      </c>
      <c r="B12" s="91"/>
      <c r="C12" s="91"/>
      <c r="D12" s="91"/>
      <c r="E12" s="91"/>
    </row>
    <row r="13" spans="1:5" x14ac:dyDescent="0.25">
      <c r="A13" s="97" t="s">
        <v>2</v>
      </c>
      <c r="B13" s="97"/>
      <c r="C13" s="97"/>
      <c r="D13" s="97"/>
      <c r="E13" s="97"/>
    </row>
    <row r="14" spans="1:5" ht="34.15" customHeight="1" x14ac:dyDescent="0.25">
      <c r="A14" s="91" t="s">
        <v>32</v>
      </c>
      <c r="B14" s="91"/>
      <c r="C14" s="91"/>
      <c r="D14" s="91"/>
      <c r="E14" s="91"/>
    </row>
    <row r="15" spans="1:5" ht="10.5" customHeight="1" x14ac:dyDescent="0.25">
      <c r="A15" s="97" t="s">
        <v>16</v>
      </c>
      <c r="B15" s="97"/>
      <c r="C15" s="97"/>
      <c r="D15" s="97"/>
      <c r="E15" s="97"/>
    </row>
    <row r="16" spans="1:5" ht="30.75" customHeight="1" x14ac:dyDescent="0.25">
      <c r="A16" s="91" t="s">
        <v>33</v>
      </c>
      <c r="B16" s="91"/>
      <c r="C16" s="91"/>
      <c r="D16" s="91"/>
      <c r="E16" s="91"/>
    </row>
    <row r="17" spans="1:8" ht="3.75" customHeight="1" x14ac:dyDescent="0.25">
      <c r="A17" s="86"/>
      <c r="B17" s="86"/>
      <c r="C17" s="86"/>
      <c r="D17" s="86"/>
      <c r="E17" s="86"/>
    </row>
    <row r="18" spans="1:8" ht="75.599999999999994" customHeight="1" x14ac:dyDescent="0.25">
      <c r="A18" s="91" t="s">
        <v>34</v>
      </c>
      <c r="B18" s="91"/>
      <c r="C18" s="91"/>
      <c r="D18" s="91"/>
      <c r="E18" s="91"/>
    </row>
    <row r="19" spans="1:8" ht="49.5" customHeight="1" x14ac:dyDescent="0.25">
      <c r="A19" s="94" t="s">
        <v>35</v>
      </c>
      <c r="B19" s="94"/>
      <c r="C19" s="94"/>
      <c r="D19" s="94"/>
      <c r="E19" s="94"/>
    </row>
    <row r="20" spans="1:8" x14ac:dyDescent="0.25">
      <c r="A20" s="100"/>
      <c r="B20" s="100"/>
      <c r="C20" s="100"/>
      <c r="D20" s="100"/>
      <c r="E20" s="100"/>
      <c r="F20" s="1">
        <f>69.1+2364.4</f>
        <v>2433.5</v>
      </c>
      <c r="G20" s="1">
        <v>3</v>
      </c>
    </row>
    <row r="21" spans="1:8" ht="93.75" customHeight="1" x14ac:dyDescent="0.25">
      <c r="A21" s="4" t="s">
        <v>7</v>
      </c>
      <c r="B21" s="4" t="s">
        <v>10</v>
      </c>
      <c r="C21" s="4" t="s">
        <v>3</v>
      </c>
      <c r="D21" s="4" t="s">
        <v>9</v>
      </c>
      <c r="E21" s="4" t="s">
        <v>8</v>
      </c>
    </row>
    <row r="22" spans="1:8" ht="38.25" x14ac:dyDescent="0.25">
      <c r="A22" s="19" t="s">
        <v>42</v>
      </c>
      <c r="B22" s="4" t="s">
        <v>40</v>
      </c>
      <c r="C22" s="2" t="s">
        <v>4</v>
      </c>
      <c r="D22" s="2">
        <v>13.14</v>
      </c>
      <c r="E22" s="8">
        <f>D22*F20*G20</f>
        <v>95928.57</v>
      </c>
      <c r="H22" s="9"/>
    </row>
    <row r="23" spans="1:8" ht="75" x14ac:dyDescent="0.25">
      <c r="A23" s="3" t="s">
        <v>47</v>
      </c>
      <c r="B23" s="4" t="s">
        <v>41</v>
      </c>
      <c r="C23" s="2" t="s">
        <v>4</v>
      </c>
      <c r="D23" s="2">
        <v>4.78</v>
      </c>
      <c r="E23" s="20">
        <f>1690.68*3</f>
        <v>5072.04</v>
      </c>
      <c r="H23" s="9"/>
    </row>
    <row r="24" spans="1:8" x14ac:dyDescent="0.25">
      <c r="A24" s="3" t="s">
        <v>48</v>
      </c>
      <c r="B24" s="4" t="s">
        <v>41</v>
      </c>
      <c r="C24" s="2" t="s">
        <v>22</v>
      </c>
      <c r="D24" s="2"/>
      <c r="E24" s="33">
        <v>-804.97</v>
      </c>
      <c r="H24" s="9"/>
    </row>
    <row r="25" spans="1:8" x14ac:dyDescent="0.25">
      <c r="A25" s="3" t="s">
        <v>38</v>
      </c>
      <c r="B25" s="4" t="s">
        <v>19</v>
      </c>
      <c r="C25" s="2" t="s">
        <v>4</v>
      </c>
      <c r="D25" s="2">
        <v>4.5999999999999996</v>
      </c>
      <c r="E25" s="8">
        <f>D25*F20*G20</f>
        <v>33582.299999999996</v>
      </c>
      <c r="G25" s="6"/>
      <c r="H25" s="9"/>
    </row>
    <row r="26" spans="1:8" x14ac:dyDescent="0.25">
      <c r="A26" s="3" t="s">
        <v>55</v>
      </c>
      <c r="B26" s="4" t="s">
        <v>41</v>
      </c>
      <c r="C26" s="2" t="s">
        <v>22</v>
      </c>
      <c r="D26" s="2"/>
      <c r="E26" s="32">
        <v>0</v>
      </c>
      <c r="G26" s="6"/>
      <c r="H26" s="9"/>
    </row>
    <row r="27" spans="1:8" x14ac:dyDescent="0.25">
      <c r="A27" s="1" t="s">
        <v>58</v>
      </c>
      <c r="B27" s="4" t="s">
        <v>41</v>
      </c>
      <c r="C27" s="2" t="s">
        <v>22</v>
      </c>
      <c r="D27" s="2"/>
      <c r="E27" s="8">
        <v>2435.9899999999998</v>
      </c>
      <c r="H27" s="9"/>
    </row>
    <row r="28" spans="1:8" x14ac:dyDescent="0.25">
      <c r="A28" s="3" t="s">
        <v>56</v>
      </c>
      <c r="B28" s="4" t="s">
        <v>41</v>
      </c>
      <c r="C28" s="2" t="s">
        <v>22</v>
      </c>
      <c r="D28" s="2"/>
      <c r="E28" s="8">
        <v>4690.4399999999996</v>
      </c>
      <c r="H28" s="9"/>
    </row>
    <row r="29" spans="1:8" x14ac:dyDescent="0.25">
      <c r="A29" s="3" t="s">
        <v>57</v>
      </c>
      <c r="B29" s="4" t="s">
        <v>41</v>
      </c>
      <c r="C29" s="2" t="s">
        <v>22</v>
      </c>
      <c r="D29" s="2"/>
      <c r="E29" s="8">
        <v>7957.65</v>
      </c>
      <c r="H29" s="9"/>
    </row>
    <row r="30" spans="1:8" x14ac:dyDescent="0.25">
      <c r="A30" s="3" t="s">
        <v>21</v>
      </c>
      <c r="B30" s="4" t="s">
        <v>41</v>
      </c>
      <c r="C30" s="2" t="s">
        <v>22</v>
      </c>
      <c r="D30" s="7"/>
      <c r="E30" s="8">
        <v>18480.84</v>
      </c>
      <c r="G30" s="9"/>
    </row>
    <row r="31" spans="1:8" x14ac:dyDescent="0.25">
      <c r="A31" s="5" t="s">
        <v>59</v>
      </c>
      <c r="B31" s="12" t="s">
        <v>44</v>
      </c>
      <c r="C31" s="2" t="s">
        <v>25</v>
      </c>
      <c r="D31" s="30">
        <v>4</v>
      </c>
      <c r="E31" s="8">
        <f>D31*206.95</f>
        <v>827.8</v>
      </c>
      <c r="G31" s="9"/>
    </row>
    <row r="32" spans="1:8" ht="21" customHeight="1" x14ac:dyDescent="0.25">
      <c r="A32" s="5" t="s">
        <v>60</v>
      </c>
      <c r="B32" s="12" t="s">
        <v>44</v>
      </c>
      <c r="C32" s="2" t="s">
        <v>25</v>
      </c>
      <c r="D32" s="30">
        <v>8</v>
      </c>
      <c r="E32" s="8">
        <f t="shared" ref="E32:E38" si="0">D32*206.95</f>
        <v>1655.6</v>
      </c>
      <c r="G32" s="9"/>
    </row>
    <row r="33" spans="1:7" ht="30" x14ac:dyDescent="0.25">
      <c r="A33" s="5" t="s">
        <v>61</v>
      </c>
      <c r="B33" s="12" t="s">
        <v>44</v>
      </c>
      <c r="C33" s="2" t="s">
        <v>25</v>
      </c>
      <c r="D33" s="31">
        <v>16</v>
      </c>
      <c r="E33" s="8">
        <f t="shared" si="0"/>
        <v>3311.2</v>
      </c>
      <c r="G33" s="9"/>
    </row>
    <row r="34" spans="1:7" ht="30" x14ac:dyDescent="0.25">
      <c r="A34" s="5" t="s">
        <v>62</v>
      </c>
      <c r="B34" s="12" t="s">
        <v>44</v>
      </c>
      <c r="C34" s="2" t="s">
        <v>25</v>
      </c>
      <c r="D34" s="36">
        <v>16</v>
      </c>
      <c r="E34" s="8">
        <f t="shared" si="0"/>
        <v>3311.2</v>
      </c>
      <c r="G34" s="9"/>
    </row>
    <row r="35" spans="1:7" x14ac:dyDescent="0.25">
      <c r="A35" s="5" t="s">
        <v>59</v>
      </c>
      <c r="B35" s="12" t="s">
        <v>24</v>
      </c>
      <c r="C35" s="2" t="s">
        <v>25</v>
      </c>
      <c r="D35" s="37">
        <v>24</v>
      </c>
      <c r="E35" s="8">
        <f t="shared" si="0"/>
        <v>4966.7999999999993</v>
      </c>
      <c r="G35" s="9"/>
    </row>
    <row r="36" spans="1:7" ht="30" x14ac:dyDescent="0.25">
      <c r="A36" s="5" t="s">
        <v>63</v>
      </c>
      <c r="B36" s="12" t="s">
        <v>24</v>
      </c>
      <c r="C36" s="2" t="s">
        <v>25</v>
      </c>
      <c r="D36" s="30">
        <v>8</v>
      </c>
      <c r="E36" s="8">
        <f t="shared" si="0"/>
        <v>1655.6</v>
      </c>
      <c r="G36" s="9"/>
    </row>
    <row r="37" spans="1:7" ht="30" x14ac:dyDescent="0.25">
      <c r="A37" s="5" t="s">
        <v>64</v>
      </c>
      <c r="B37" s="12" t="s">
        <v>24</v>
      </c>
      <c r="C37" s="2" t="s">
        <v>25</v>
      </c>
      <c r="D37" s="38">
        <v>8</v>
      </c>
      <c r="E37" s="8">
        <f t="shared" si="0"/>
        <v>1655.6</v>
      </c>
      <c r="G37" s="9"/>
    </row>
    <row r="38" spans="1:7" x14ac:dyDescent="0.25">
      <c r="A38" s="5" t="s">
        <v>65</v>
      </c>
      <c r="B38" s="12" t="s">
        <v>24</v>
      </c>
      <c r="C38" s="2" t="s">
        <v>25</v>
      </c>
      <c r="D38" s="38">
        <v>8</v>
      </c>
      <c r="E38" s="8">
        <f t="shared" si="0"/>
        <v>1655.6</v>
      </c>
      <c r="G38" s="9"/>
    </row>
    <row r="39" spans="1:7" s="10" customFormat="1" x14ac:dyDescent="0.25">
      <c r="A39" s="24" t="s">
        <v>23</v>
      </c>
      <c r="B39" s="25"/>
      <c r="C39" s="26"/>
      <c r="D39" s="26"/>
      <c r="E39" s="27">
        <f>SUM(E22:E38)</f>
        <v>186382.26</v>
      </c>
    </row>
    <row r="40" spans="1:7" ht="16.149999999999999" customHeight="1" x14ac:dyDescent="0.25">
      <c r="A40" s="15"/>
      <c r="B40" s="15"/>
      <c r="C40" s="15"/>
      <c r="D40" s="15"/>
      <c r="E40" s="15"/>
    </row>
    <row r="41" spans="1:7" ht="33" customHeight="1" x14ac:dyDescent="0.25">
      <c r="A41" s="101" t="s">
        <v>66</v>
      </c>
      <c r="B41" s="101"/>
      <c r="C41" s="101"/>
      <c r="D41" s="101"/>
      <c r="E41" s="101"/>
    </row>
    <row r="42" spans="1:7" ht="16.899999999999999" customHeight="1" x14ac:dyDescent="0.25">
      <c r="A42" s="102" t="s">
        <v>18</v>
      </c>
      <c r="B42" s="102"/>
      <c r="C42" s="102"/>
      <c r="D42" s="102"/>
      <c r="E42" s="102"/>
    </row>
    <row r="43" spans="1:7" x14ac:dyDescent="0.25">
      <c r="A43" s="91" t="s">
        <v>49</v>
      </c>
      <c r="B43" s="91"/>
      <c r="C43" s="91"/>
      <c r="D43" s="91"/>
      <c r="E43" s="91"/>
    </row>
    <row r="44" spans="1:7" ht="31.5" customHeight="1" x14ac:dyDescent="0.25">
      <c r="A44" s="91" t="s">
        <v>27</v>
      </c>
      <c r="B44" s="91"/>
      <c r="C44" s="91"/>
      <c r="D44" s="91"/>
      <c r="E44" s="91"/>
    </row>
    <row r="45" spans="1:7" x14ac:dyDescent="0.25">
      <c r="A45" s="103" t="s">
        <v>5</v>
      </c>
      <c r="B45" s="103"/>
      <c r="C45" s="103"/>
      <c r="D45" s="103"/>
      <c r="E45" s="103"/>
    </row>
    <row r="46" spans="1:7" x14ac:dyDescent="0.25">
      <c r="A46" s="98" t="s">
        <v>26</v>
      </c>
      <c r="B46" s="98"/>
      <c r="C46" s="98"/>
      <c r="D46" s="98"/>
      <c r="E46" s="98"/>
    </row>
    <row r="47" spans="1:7" x14ac:dyDescent="0.25">
      <c r="B47" s="99" t="s">
        <v>17</v>
      </c>
      <c r="C47" s="99"/>
      <c r="D47" s="99"/>
      <c r="E47" s="29" t="s">
        <v>6</v>
      </c>
    </row>
    <row r="48" spans="1:7" x14ac:dyDescent="0.25">
      <c r="A48" s="28"/>
      <c r="B48" s="28"/>
      <c r="C48" s="28"/>
      <c r="D48" s="28"/>
      <c r="E48" s="28"/>
    </row>
    <row r="49" spans="1:5" x14ac:dyDescent="0.25">
      <c r="A49" s="98" t="s">
        <v>52</v>
      </c>
      <c r="B49" s="98"/>
      <c r="C49" s="98"/>
      <c r="D49" s="98"/>
      <c r="E49" s="98"/>
    </row>
    <row r="50" spans="1:5" x14ac:dyDescent="0.25">
      <c r="B50" s="99"/>
      <c r="C50" s="99"/>
      <c r="D50" s="99"/>
      <c r="E50" s="29"/>
    </row>
    <row r="51" spans="1:5" x14ac:dyDescent="0.25">
      <c r="A51" s="1" t="s">
        <v>36</v>
      </c>
    </row>
    <row r="52" spans="1:5" x14ac:dyDescent="0.25">
      <c r="A52" s="10" t="s">
        <v>28</v>
      </c>
      <c r="B52" s="11"/>
    </row>
    <row r="53" spans="1:5" x14ac:dyDescent="0.25">
      <c r="A53" s="13" t="s">
        <v>39</v>
      </c>
      <c r="B53" s="17">
        <v>-41741.42</v>
      </c>
    </row>
    <row r="54" spans="1:5" ht="16.149999999999999" customHeight="1" x14ac:dyDescent="0.25">
      <c r="A54" s="14" t="s">
        <v>67</v>
      </c>
      <c r="B54" s="18"/>
    </row>
    <row r="55" spans="1:5" x14ac:dyDescent="0.25">
      <c r="A55" s="15" t="s">
        <v>29</v>
      </c>
      <c r="B55" s="18">
        <v>175018.68</v>
      </c>
    </row>
    <row r="56" spans="1:5" x14ac:dyDescent="0.25">
      <c r="A56" s="15" t="s">
        <v>45</v>
      </c>
      <c r="B56" s="18">
        <v>1050</v>
      </c>
    </row>
    <row r="57" spans="1:5" x14ac:dyDescent="0.25">
      <c r="A57" s="15" t="s">
        <v>43</v>
      </c>
      <c r="B57" s="21">
        <f>3*300</f>
        <v>900</v>
      </c>
    </row>
    <row r="58" spans="1:5" x14ac:dyDescent="0.25">
      <c r="A58" s="15" t="s">
        <v>46</v>
      </c>
      <c r="B58" s="21">
        <f>3*200</f>
        <v>600</v>
      </c>
    </row>
    <row r="59" spans="1:5" ht="30" x14ac:dyDescent="0.25">
      <c r="A59" s="14" t="s">
        <v>37</v>
      </c>
      <c r="B59" s="18">
        <f>E39</f>
        <v>186382.26</v>
      </c>
    </row>
    <row r="60" spans="1:5" x14ac:dyDescent="0.25">
      <c r="A60" s="16" t="s">
        <v>30</v>
      </c>
      <c r="B60" s="17">
        <f>B53+B55+B56+B57+B58-B59</f>
        <v>-50555</v>
      </c>
    </row>
  </sheetData>
  <mergeCells count="29">
    <mergeCell ref="A46:E46"/>
    <mergeCell ref="B47:D47"/>
    <mergeCell ref="A49:E49"/>
    <mergeCell ref="B50:D50"/>
    <mergeCell ref="A20:E20"/>
    <mergeCell ref="A41:E41"/>
    <mergeCell ref="A42:E42"/>
    <mergeCell ref="A43:E43"/>
    <mergeCell ref="A44:E44"/>
    <mergeCell ref="A45:E45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A5:E5"/>
    <mergeCell ref="A6:E6"/>
    <mergeCell ref="D4:E4"/>
  </mergeCells>
  <printOptions horizontalCentered="1"/>
  <pageMargins left="0.31496062992125984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view="pageBreakPreview" topLeftCell="A25" zoomScale="90" zoomScaleNormal="100" zoomScaleSheetLayoutView="90" workbookViewId="0">
      <selection activeCell="A35" sqref="A35"/>
    </sheetView>
  </sheetViews>
  <sheetFormatPr defaultColWidth="9.140625" defaultRowHeight="15.75" x14ac:dyDescent="0.25"/>
  <cols>
    <col min="1" max="1" width="34.1406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6" width="9.140625" style="1"/>
    <col min="7" max="7" width="12.140625" style="1" bestFit="1" customWidth="1"/>
    <col min="8" max="8" width="12.85546875" style="1" customWidth="1"/>
    <col min="9" max="16384" width="9.140625" style="1"/>
  </cols>
  <sheetData>
    <row r="1" spans="1:5" x14ac:dyDescent="0.25">
      <c r="A1" s="87" t="s">
        <v>11</v>
      </c>
      <c r="B1" s="87"/>
      <c r="C1" s="87"/>
      <c r="D1" s="87"/>
      <c r="E1" s="87"/>
    </row>
    <row r="2" spans="1:5" ht="30" customHeight="1" x14ac:dyDescent="0.25">
      <c r="A2" s="88" t="s">
        <v>12</v>
      </c>
      <c r="B2" s="89"/>
      <c r="C2" s="89"/>
      <c r="D2" s="89"/>
      <c r="E2" s="89"/>
    </row>
    <row r="3" spans="1:5" x14ac:dyDescent="0.25">
      <c r="A3" s="90" t="s">
        <v>68</v>
      </c>
      <c r="B3" s="90"/>
      <c r="C3" s="90"/>
      <c r="D3" s="90"/>
      <c r="E3" s="90"/>
    </row>
    <row r="4" spans="1:5" x14ac:dyDescent="0.25">
      <c r="A4" s="22" t="s">
        <v>13</v>
      </c>
      <c r="B4" s="23"/>
      <c r="C4" s="23"/>
      <c r="D4" s="93" t="s">
        <v>69</v>
      </c>
      <c r="E4" s="93"/>
    </row>
    <row r="5" spans="1:5" x14ac:dyDescent="0.25">
      <c r="A5" s="91" t="s">
        <v>0</v>
      </c>
      <c r="B5" s="91"/>
      <c r="C5" s="91"/>
      <c r="D5" s="91"/>
      <c r="E5" s="91"/>
    </row>
    <row r="6" spans="1:5" x14ac:dyDescent="0.25">
      <c r="A6" s="92" t="s">
        <v>20</v>
      </c>
      <c r="B6" s="92"/>
      <c r="C6" s="92"/>
      <c r="D6" s="92"/>
      <c r="E6" s="92"/>
    </row>
    <row r="7" spans="1:5" x14ac:dyDescent="0.25">
      <c r="A7" s="86" t="s">
        <v>1</v>
      </c>
      <c r="B7" s="86"/>
      <c r="C7" s="86"/>
      <c r="D7" s="86"/>
      <c r="E7" s="86"/>
    </row>
    <row r="8" spans="1:5" x14ac:dyDescent="0.25">
      <c r="A8" s="91" t="s">
        <v>50</v>
      </c>
      <c r="B8" s="91"/>
      <c r="C8" s="91"/>
      <c r="D8" s="91"/>
      <c r="E8" s="91"/>
    </row>
    <row r="9" spans="1:5" ht="24.75" customHeight="1" x14ac:dyDescent="0.25">
      <c r="A9" s="95" t="s">
        <v>14</v>
      </c>
      <c r="B9" s="95"/>
      <c r="C9" s="95"/>
      <c r="D9" s="95"/>
      <c r="E9" s="95"/>
    </row>
    <row r="10" spans="1:5" ht="31.5" customHeight="1" x14ac:dyDescent="0.25">
      <c r="A10" s="91" t="s">
        <v>51</v>
      </c>
      <c r="B10" s="91"/>
      <c r="C10" s="91"/>
      <c r="D10" s="91"/>
      <c r="E10" s="91"/>
    </row>
    <row r="11" spans="1:5" x14ac:dyDescent="0.25">
      <c r="A11" s="96" t="s">
        <v>15</v>
      </c>
      <c r="B11" s="96"/>
      <c r="C11" s="96"/>
      <c r="D11" s="96"/>
      <c r="E11" s="96"/>
    </row>
    <row r="12" spans="1:5" x14ac:dyDescent="0.25">
      <c r="A12" s="91" t="s">
        <v>31</v>
      </c>
      <c r="B12" s="91"/>
      <c r="C12" s="91"/>
      <c r="D12" s="91"/>
      <c r="E12" s="91"/>
    </row>
    <row r="13" spans="1:5" x14ac:dyDescent="0.25">
      <c r="A13" s="97" t="s">
        <v>2</v>
      </c>
      <c r="B13" s="97"/>
      <c r="C13" s="97"/>
      <c r="D13" s="97"/>
      <c r="E13" s="97"/>
    </row>
    <row r="14" spans="1:5" ht="34.15" customHeight="1" x14ac:dyDescent="0.25">
      <c r="A14" s="91" t="s">
        <v>32</v>
      </c>
      <c r="B14" s="91"/>
      <c r="C14" s="91"/>
      <c r="D14" s="91"/>
      <c r="E14" s="91"/>
    </row>
    <row r="15" spans="1:5" ht="10.5" customHeight="1" x14ac:dyDescent="0.25">
      <c r="A15" s="97" t="s">
        <v>16</v>
      </c>
      <c r="B15" s="97"/>
      <c r="C15" s="97"/>
      <c r="D15" s="97"/>
      <c r="E15" s="97"/>
    </row>
    <row r="16" spans="1:5" ht="30.75" customHeight="1" x14ac:dyDescent="0.25">
      <c r="A16" s="91" t="s">
        <v>33</v>
      </c>
      <c r="B16" s="91"/>
      <c r="C16" s="91"/>
      <c r="D16" s="91"/>
      <c r="E16" s="91"/>
    </row>
    <row r="17" spans="1:8" ht="3.75" customHeight="1" x14ac:dyDescent="0.25">
      <c r="A17" s="86"/>
      <c r="B17" s="86"/>
      <c r="C17" s="86"/>
      <c r="D17" s="86"/>
      <c r="E17" s="86"/>
    </row>
    <row r="18" spans="1:8" ht="75.599999999999994" customHeight="1" x14ac:dyDescent="0.25">
      <c r="A18" s="91" t="s">
        <v>34</v>
      </c>
      <c r="B18" s="91"/>
      <c r="C18" s="91"/>
      <c r="D18" s="91"/>
      <c r="E18" s="91"/>
    </row>
    <row r="19" spans="1:8" ht="49.5" customHeight="1" x14ac:dyDescent="0.25">
      <c r="A19" s="94" t="s">
        <v>35</v>
      </c>
      <c r="B19" s="94"/>
      <c r="C19" s="94"/>
      <c r="D19" s="94"/>
      <c r="E19" s="94"/>
    </row>
    <row r="20" spans="1:8" x14ac:dyDescent="0.25">
      <c r="A20" s="100"/>
      <c r="B20" s="100"/>
      <c r="C20" s="100"/>
      <c r="D20" s="100"/>
      <c r="E20" s="100"/>
      <c r="F20" s="1">
        <f>69.1+2364.4</f>
        <v>2433.5</v>
      </c>
      <c r="G20" s="1">
        <v>3</v>
      </c>
    </row>
    <row r="21" spans="1:8" ht="93.75" customHeight="1" x14ac:dyDescent="0.25">
      <c r="A21" s="4" t="s">
        <v>7</v>
      </c>
      <c r="B21" s="4" t="s">
        <v>10</v>
      </c>
      <c r="C21" s="4" t="s">
        <v>3</v>
      </c>
      <c r="D21" s="4" t="s">
        <v>9</v>
      </c>
      <c r="E21" s="4" t="s">
        <v>8</v>
      </c>
    </row>
    <row r="22" spans="1:8" ht="38.25" x14ac:dyDescent="0.25">
      <c r="A22" s="19" t="s">
        <v>42</v>
      </c>
      <c r="B22" s="4" t="s">
        <v>40</v>
      </c>
      <c r="C22" s="2" t="s">
        <v>4</v>
      </c>
      <c r="D22" s="2">
        <v>13.14</v>
      </c>
      <c r="E22" s="8">
        <f>D22*F20*G20</f>
        <v>95928.57</v>
      </c>
      <c r="H22" s="9"/>
    </row>
    <row r="23" spans="1:8" ht="60" x14ac:dyDescent="0.25">
      <c r="A23" s="3" t="s">
        <v>70</v>
      </c>
      <c r="B23" s="4" t="s">
        <v>71</v>
      </c>
      <c r="C23" s="2" t="s">
        <v>4</v>
      </c>
      <c r="D23" s="2">
        <v>4.78</v>
      </c>
      <c r="E23" s="20">
        <f>1690.68*2</f>
        <v>3381.36</v>
      </c>
      <c r="H23" s="9"/>
    </row>
    <row r="24" spans="1:8" x14ac:dyDescent="0.25">
      <c r="A24" s="3" t="s">
        <v>48</v>
      </c>
      <c r="B24" s="4" t="s">
        <v>71</v>
      </c>
      <c r="C24" s="2" t="s">
        <v>22</v>
      </c>
      <c r="D24" s="2"/>
      <c r="E24" s="33">
        <v>0</v>
      </c>
      <c r="H24" s="9"/>
    </row>
    <row r="25" spans="1:8" x14ac:dyDescent="0.25">
      <c r="A25" s="3" t="s">
        <v>38</v>
      </c>
      <c r="B25" s="4" t="s">
        <v>19</v>
      </c>
      <c r="C25" s="2" t="s">
        <v>4</v>
      </c>
      <c r="D25" s="2">
        <v>4.5999999999999996</v>
      </c>
      <c r="E25" s="8">
        <f>D25*F20*G20</f>
        <v>33582.299999999996</v>
      </c>
      <c r="G25" s="6"/>
      <c r="H25" s="9"/>
    </row>
    <row r="26" spans="1:8" x14ac:dyDescent="0.25">
      <c r="A26" s="3" t="s">
        <v>55</v>
      </c>
      <c r="B26" s="4" t="s">
        <v>71</v>
      </c>
      <c r="C26" s="2" t="s">
        <v>22</v>
      </c>
      <c r="D26" s="2"/>
      <c r="E26" s="32">
        <v>29.58</v>
      </c>
      <c r="G26" s="6"/>
      <c r="H26" s="9"/>
    </row>
    <row r="27" spans="1:8" x14ac:dyDescent="0.25">
      <c r="A27" s="1" t="s">
        <v>58</v>
      </c>
      <c r="B27" s="4" t="s">
        <v>71</v>
      </c>
      <c r="C27" s="2" t="s">
        <v>22</v>
      </c>
      <c r="D27" s="2"/>
      <c r="E27" s="8">
        <v>8139.88</v>
      </c>
      <c r="H27" s="9"/>
    </row>
    <row r="28" spans="1:8" x14ac:dyDescent="0.25">
      <c r="A28" s="3" t="s">
        <v>56</v>
      </c>
      <c r="B28" s="4" t="s">
        <v>71</v>
      </c>
      <c r="C28" s="2" t="s">
        <v>22</v>
      </c>
      <c r="D28" s="2"/>
      <c r="E28" s="8">
        <v>3922.84</v>
      </c>
      <c r="H28" s="9"/>
    </row>
    <row r="29" spans="1:8" x14ac:dyDescent="0.25">
      <c r="A29" s="3" t="s">
        <v>57</v>
      </c>
      <c r="B29" s="4" t="s">
        <v>71</v>
      </c>
      <c r="C29" s="2" t="s">
        <v>22</v>
      </c>
      <c r="D29" s="2"/>
      <c r="E29" s="8">
        <v>7957.65</v>
      </c>
      <c r="H29" s="9"/>
    </row>
    <row r="30" spans="1:8" x14ac:dyDescent="0.25">
      <c r="A30" s="3" t="s">
        <v>21</v>
      </c>
      <c r="B30" s="4" t="s">
        <v>71</v>
      </c>
      <c r="C30" s="2" t="s">
        <v>22</v>
      </c>
      <c r="D30" s="7"/>
      <c r="E30" s="8">
        <v>10005.39</v>
      </c>
      <c r="G30" s="9"/>
    </row>
    <row r="31" spans="1:8" ht="30" x14ac:dyDescent="0.25">
      <c r="A31" s="41" t="s">
        <v>72</v>
      </c>
      <c r="B31" s="4" t="s">
        <v>71</v>
      </c>
      <c r="C31" s="2" t="s">
        <v>22</v>
      </c>
      <c r="D31" s="42"/>
      <c r="E31" s="20">
        <v>6929.07</v>
      </c>
      <c r="G31" s="9"/>
    </row>
    <row r="32" spans="1:8" ht="21" customHeight="1" x14ac:dyDescent="0.25">
      <c r="A32" s="5" t="s">
        <v>73</v>
      </c>
      <c r="B32" s="12" t="s">
        <v>77</v>
      </c>
      <c r="C32" s="2" t="s">
        <v>25</v>
      </c>
      <c r="D32" s="43">
        <v>4</v>
      </c>
      <c r="E32" s="8">
        <f>D32*206.95</f>
        <v>827.8</v>
      </c>
      <c r="G32" s="9"/>
    </row>
    <row r="33" spans="1:7" x14ac:dyDescent="0.25">
      <c r="A33" s="5" t="s">
        <v>74</v>
      </c>
      <c r="B33" s="12" t="s">
        <v>77</v>
      </c>
      <c r="C33" s="2" t="s">
        <v>25</v>
      </c>
      <c r="D33" s="43">
        <v>1</v>
      </c>
      <c r="E33" s="8">
        <f t="shared" ref="E33:E36" si="0">D33*206.95</f>
        <v>206.95</v>
      </c>
      <c r="G33" s="9"/>
    </row>
    <row r="34" spans="1:7" x14ac:dyDescent="0.25">
      <c r="A34" s="5" t="s">
        <v>75</v>
      </c>
      <c r="B34" s="12" t="s">
        <v>77</v>
      </c>
      <c r="C34" s="2" t="s">
        <v>25</v>
      </c>
      <c r="D34" s="31">
        <v>16</v>
      </c>
      <c r="E34" s="8">
        <f t="shared" si="0"/>
        <v>3311.2</v>
      </c>
      <c r="G34" s="9"/>
    </row>
    <row r="35" spans="1:7" ht="30" x14ac:dyDescent="0.25">
      <c r="A35" s="5" t="s">
        <v>79</v>
      </c>
      <c r="B35" s="12" t="s">
        <v>78</v>
      </c>
      <c r="C35" s="2" t="s">
        <v>25</v>
      </c>
      <c r="D35" s="31"/>
      <c r="E35" s="8">
        <v>2845.07</v>
      </c>
      <c r="G35" s="9"/>
    </row>
    <row r="36" spans="1:7" x14ac:dyDescent="0.25">
      <c r="A36" s="5" t="s">
        <v>76</v>
      </c>
      <c r="B36" s="12" t="s">
        <v>78</v>
      </c>
      <c r="C36" s="2" t="s">
        <v>25</v>
      </c>
      <c r="D36" s="30">
        <v>16</v>
      </c>
      <c r="E36" s="8">
        <f t="shared" si="0"/>
        <v>3311.2</v>
      </c>
      <c r="G36" s="9"/>
    </row>
    <row r="37" spans="1:7" s="10" customFormat="1" x14ac:dyDescent="0.25">
      <c r="A37" s="24" t="s">
        <v>23</v>
      </c>
      <c r="B37" s="25"/>
      <c r="C37" s="26"/>
      <c r="D37" s="26"/>
      <c r="E37" s="27">
        <f>SUM(E22:E36)</f>
        <v>180378.86000000004</v>
      </c>
    </row>
    <row r="38" spans="1:7" ht="16.149999999999999" customHeight="1" x14ac:dyDescent="0.25">
      <c r="A38" s="15"/>
      <c r="B38" s="15"/>
      <c r="C38" s="15"/>
      <c r="D38" s="15"/>
      <c r="E38" s="15"/>
    </row>
    <row r="39" spans="1:7" ht="33" customHeight="1" x14ac:dyDescent="0.25">
      <c r="A39" s="101" t="s">
        <v>81</v>
      </c>
      <c r="B39" s="101"/>
      <c r="C39" s="101"/>
      <c r="D39" s="101"/>
      <c r="E39" s="101"/>
    </row>
    <row r="40" spans="1:7" ht="16.899999999999999" customHeight="1" x14ac:dyDescent="0.25">
      <c r="A40" s="102" t="s">
        <v>18</v>
      </c>
      <c r="B40" s="102"/>
      <c r="C40" s="102"/>
      <c r="D40" s="102"/>
      <c r="E40" s="102"/>
    </row>
    <row r="41" spans="1:7" x14ac:dyDescent="0.25">
      <c r="A41" s="91" t="s">
        <v>49</v>
      </c>
      <c r="B41" s="91"/>
      <c r="C41" s="91"/>
      <c r="D41" s="91"/>
      <c r="E41" s="91"/>
    </row>
    <row r="42" spans="1:7" ht="31.5" customHeight="1" x14ac:dyDescent="0.25">
      <c r="A42" s="91" t="s">
        <v>27</v>
      </c>
      <c r="B42" s="91"/>
      <c r="C42" s="91"/>
      <c r="D42" s="91"/>
      <c r="E42" s="91"/>
    </row>
    <row r="43" spans="1:7" x14ac:dyDescent="0.25">
      <c r="A43" s="103" t="s">
        <v>5</v>
      </c>
      <c r="B43" s="103"/>
      <c r="C43" s="103"/>
      <c r="D43" s="103"/>
      <c r="E43" s="103"/>
    </row>
    <row r="44" spans="1:7" x14ac:dyDescent="0.25">
      <c r="A44" s="98" t="s">
        <v>26</v>
      </c>
      <c r="B44" s="98"/>
      <c r="C44" s="98"/>
      <c r="D44" s="98"/>
      <c r="E44" s="98"/>
    </row>
    <row r="45" spans="1:7" x14ac:dyDescent="0.25">
      <c r="B45" s="99" t="s">
        <v>17</v>
      </c>
      <c r="C45" s="99"/>
      <c r="D45" s="99"/>
      <c r="E45" s="34" t="s">
        <v>6</v>
      </c>
    </row>
    <row r="46" spans="1:7" x14ac:dyDescent="0.25">
      <c r="A46" s="35"/>
      <c r="B46" s="35"/>
      <c r="C46" s="35"/>
      <c r="D46" s="35"/>
      <c r="E46" s="35"/>
    </row>
    <row r="47" spans="1:7" x14ac:dyDescent="0.25">
      <c r="A47" s="98" t="s">
        <v>52</v>
      </c>
      <c r="B47" s="98"/>
      <c r="C47" s="98"/>
      <c r="D47" s="98"/>
      <c r="E47" s="98"/>
    </row>
    <row r="48" spans="1:7" x14ac:dyDescent="0.25">
      <c r="B48" s="99"/>
      <c r="C48" s="99"/>
      <c r="D48" s="99"/>
      <c r="E48" s="34"/>
    </row>
    <row r="49" spans="1:2" x14ac:dyDescent="0.25">
      <c r="A49" s="1" t="s">
        <v>36</v>
      </c>
    </row>
    <row r="50" spans="1:2" x14ac:dyDescent="0.25">
      <c r="A50" s="10" t="s">
        <v>28</v>
      </c>
      <c r="B50" s="11"/>
    </row>
    <row r="51" spans="1:2" x14ac:dyDescent="0.25">
      <c r="A51" s="13" t="s">
        <v>39</v>
      </c>
      <c r="B51" s="17">
        <f>'1кв'!B60</f>
        <v>-50555</v>
      </c>
    </row>
    <row r="52" spans="1:2" ht="16.149999999999999" customHeight="1" x14ac:dyDescent="0.25">
      <c r="A52" s="14" t="s">
        <v>80</v>
      </c>
      <c r="B52" s="18"/>
    </row>
    <row r="53" spans="1:2" x14ac:dyDescent="0.25">
      <c r="A53" s="15" t="s">
        <v>29</v>
      </c>
      <c r="B53" s="18">
        <f>166430.59-66.04</f>
        <v>166364.54999999999</v>
      </c>
    </row>
    <row r="54" spans="1:2" x14ac:dyDescent="0.25">
      <c r="A54" s="15" t="s">
        <v>45</v>
      </c>
      <c r="B54" s="18">
        <v>1050</v>
      </c>
    </row>
    <row r="55" spans="1:2" x14ac:dyDescent="0.25">
      <c r="A55" s="15" t="s">
        <v>43</v>
      </c>
      <c r="B55" s="21">
        <f>3*300</f>
        <v>900</v>
      </c>
    </row>
    <row r="56" spans="1:2" x14ac:dyDescent="0.25">
      <c r="A56" s="15" t="s">
        <v>46</v>
      </c>
      <c r="B56" s="21">
        <f>3*200</f>
        <v>600</v>
      </c>
    </row>
    <row r="57" spans="1:2" ht="30" x14ac:dyDescent="0.25">
      <c r="A57" s="14" t="s">
        <v>37</v>
      </c>
      <c r="B57" s="18">
        <f>E37</f>
        <v>180378.86000000004</v>
      </c>
    </row>
    <row r="58" spans="1:2" x14ac:dyDescent="0.25">
      <c r="A58" s="16" t="s">
        <v>30</v>
      </c>
      <c r="B58" s="17">
        <f>B51+B53+B54+B55+B56-B57</f>
        <v>-62019.310000000056</v>
      </c>
    </row>
  </sheetData>
  <mergeCells count="29"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  <mergeCell ref="A42:E42"/>
    <mergeCell ref="A13:E13"/>
    <mergeCell ref="A14:E14"/>
    <mergeCell ref="A15:E15"/>
    <mergeCell ref="A16:E16"/>
    <mergeCell ref="A17:E17"/>
    <mergeCell ref="A18:E18"/>
    <mergeCell ref="A19:E19"/>
    <mergeCell ref="A20:E20"/>
    <mergeCell ref="A39:E39"/>
    <mergeCell ref="A40:E40"/>
    <mergeCell ref="A41:E41"/>
    <mergeCell ref="A43:E43"/>
    <mergeCell ref="A44:E44"/>
    <mergeCell ref="B45:D45"/>
    <mergeCell ref="A47:E47"/>
    <mergeCell ref="B48:D48"/>
  </mergeCells>
  <printOptions horizontalCentered="1"/>
  <pageMargins left="0.31496062992125984" right="0.11811023622047245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22" zoomScale="90" zoomScaleNormal="100" zoomScaleSheetLayoutView="90" workbookViewId="0">
      <selection activeCell="B50" sqref="B50"/>
    </sheetView>
  </sheetViews>
  <sheetFormatPr defaultColWidth="9.140625" defaultRowHeight="15.75" x14ac:dyDescent="0.25"/>
  <cols>
    <col min="1" max="1" width="34.1406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6" width="9.140625" style="1"/>
    <col min="7" max="7" width="12.140625" style="1" bestFit="1" customWidth="1"/>
    <col min="8" max="8" width="12.85546875" style="1" customWidth="1"/>
    <col min="9" max="16384" width="9.140625" style="1"/>
  </cols>
  <sheetData>
    <row r="1" spans="1:5" x14ac:dyDescent="0.25">
      <c r="A1" s="87" t="s">
        <v>11</v>
      </c>
      <c r="B1" s="87"/>
      <c r="C1" s="87"/>
      <c r="D1" s="87"/>
      <c r="E1" s="87"/>
    </row>
    <row r="2" spans="1:5" ht="30" customHeight="1" x14ac:dyDescent="0.25">
      <c r="A2" s="88" t="s">
        <v>12</v>
      </c>
      <c r="B2" s="89"/>
      <c r="C2" s="89"/>
      <c r="D2" s="89"/>
      <c r="E2" s="89"/>
    </row>
    <row r="3" spans="1:5" x14ac:dyDescent="0.25">
      <c r="A3" s="90" t="s">
        <v>82</v>
      </c>
      <c r="B3" s="90"/>
      <c r="C3" s="90"/>
      <c r="D3" s="90"/>
      <c r="E3" s="90"/>
    </row>
    <row r="4" spans="1:5" x14ac:dyDescent="0.25">
      <c r="A4" s="44" t="s">
        <v>13</v>
      </c>
      <c r="B4" s="45"/>
      <c r="C4" s="45"/>
      <c r="D4" s="104" t="s">
        <v>83</v>
      </c>
      <c r="E4" s="104"/>
    </row>
    <row r="5" spans="1:5" x14ac:dyDescent="0.25">
      <c r="A5" s="91" t="s">
        <v>0</v>
      </c>
      <c r="B5" s="91"/>
      <c r="C5" s="91"/>
      <c r="D5" s="91"/>
      <c r="E5" s="91"/>
    </row>
    <row r="6" spans="1:5" x14ac:dyDescent="0.25">
      <c r="A6" s="92" t="s">
        <v>20</v>
      </c>
      <c r="B6" s="92"/>
      <c r="C6" s="92"/>
      <c r="D6" s="92"/>
      <c r="E6" s="92"/>
    </row>
    <row r="7" spans="1:5" x14ac:dyDescent="0.25">
      <c r="A7" s="86" t="s">
        <v>1</v>
      </c>
      <c r="B7" s="86"/>
      <c r="C7" s="86"/>
      <c r="D7" s="86"/>
      <c r="E7" s="86"/>
    </row>
    <row r="8" spans="1:5" x14ac:dyDescent="0.25">
      <c r="A8" s="91" t="s">
        <v>50</v>
      </c>
      <c r="B8" s="91"/>
      <c r="C8" s="91"/>
      <c r="D8" s="91"/>
      <c r="E8" s="91"/>
    </row>
    <row r="9" spans="1:5" ht="24.75" customHeight="1" x14ac:dyDescent="0.25">
      <c r="A9" s="95" t="s">
        <v>14</v>
      </c>
      <c r="B9" s="95"/>
      <c r="C9" s="95"/>
      <c r="D9" s="95"/>
      <c r="E9" s="95"/>
    </row>
    <row r="10" spans="1:5" ht="31.5" customHeight="1" x14ac:dyDescent="0.25">
      <c r="A10" s="91" t="s">
        <v>51</v>
      </c>
      <c r="B10" s="91"/>
      <c r="C10" s="91"/>
      <c r="D10" s="91"/>
      <c r="E10" s="91"/>
    </row>
    <row r="11" spans="1:5" x14ac:dyDescent="0.25">
      <c r="A11" s="96" t="s">
        <v>15</v>
      </c>
      <c r="B11" s="96"/>
      <c r="C11" s="96"/>
      <c r="D11" s="96"/>
      <c r="E11" s="96"/>
    </row>
    <row r="12" spans="1:5" x14ac:dyDescent="0.25">
      <c r="A12" s="91" t="s">
        <v>31</v>
      </c>
      <c r="B12" s="91"/>
      <c r="C12" s="91"/>
      <c r="D12" s="91"/>
      <c r="E12" s="91"/>
    </row>
    <row r="13" spans="1:5" x14ac:dyDescent="0.25">
      <c r="A13" s="97" t="s">
        <v>2</v>
      </c>
      <c r="B13" s="97"/>
      <c r="C13" s="97"/>
      <c r="D13" s="97"/>
      <c r="E13" s="97"/>
    </row>
    <row r="14" spans="1:5" ht="34.15" customHeight="1" x14ac:dyDescent="0.25">
      <c r="A14" s="91" t="s">
        <v>32</v>
      </c>
      <c r="B14" s="91"/>
      <c r="C14" s="91"/>
      <c r="D14" s="91"/>
      <c r="E14" s="91"/>
    </row>
    <row r="15" spans="1:5" ht="10.5" customHeight="1" x14ac:dyDescent="0.25">
      <c r="A15" s="97" t="s">
        <v>16</v>
      </c>
      <c r="B15" s="97"/>
      <c r="C15" s="97"/>
      <c r="D15" s="97"/>
      <c r="E15" s="97"/>
    </row>
    <row r="16" spans="1:5" ht="30.75" customHeight="1" x14ac:dyDescent="0.25">
      <c r="A16" s="91" t="s">
        <v>33</v>
      </c>
      <c r="B16" s="91"/>
      <c r="C16" s="91"/>
      <c r="D16" s="91"/>
      <c r="E16" s="91"/>
    </row>
    <row r="17" spans="1:8" ht="3.75" customHeight="1" x14ac:dyDescent="0.25">
      <c r="A17" s="86"/>
      <c r="B17" s="86"/>
      <c r="C17" s="86"/>
      <c r="D17" s="86"/>
      <c r="E17" s="86"/>
    </row>
    <row r="18" spans="1:8" ht="75.599999999999994" customHeight="1" x14ac:dyDescent="0.25">
      <c r="A18" s="91" t="s">
        <v>34</v>
      </c>
      <c r="B18" s="91"/>
      <c r="C18" s="91"/>
      <c r="D18" s="91"/>
      <c r="E18" s="91"/>
    </row>
    <row r="19" spans="1:8" ht="49.5" customHeight="1" x14ac:dyDescent="0.25">
      <c r="A19" s="94" t="s">
        <v>35</v>
      </c>
      <c r="B19" s="94"/>
      <c r="C19" s="94"/>
      <c r="D19" s="94"/>
      <c r="E19" s="94"/>
    </row>
    <row r="20" spans="1:8" x14ac:dyDescent="0.25">
      <c r="A20" s="100"/>
      <c r="B20" s="100"/>
      <c r="C20" s="100"/>
      <c r="D20" s="100"/>
      <c r="E20" s="100"/>
      <c r="F20" s="1">
        <f>69.1+2364.4</f>
        <v>2433.5</v>
      </c>
      <c r="G20" s="1">
        <v>3</v>
      </c>
    </row>
    <row r="21" spans="1:8" ht="93.75" customHeight="1" x14ac:dyDescent="0.25">
      <c r="A21" s="4" t="s">
        <v>7</v>
      </c>
      <c r="B21" s="4" t="s">
        <v>10</v>
      </c>
      <c r="C21" s="4" t="s">
        <v>3</v>
      </c>
      <c r="D21" s="4" t="s">
        <v>9</v>
      </c>
      <c r="E21" s="4" t="s">
        <v>8</v>
      </c>
    </row>
    <row r="22" spans="1:8" ht="38.25" x14ac:dyDescent="0.25">
      <c r="A22" s="19" t="s">
        <v>42</v>
      </c>
      <c r="B22" s="4" t="s">
        <v>40</v>
      </c>
      <c r="C22" s="2" t="s">
        <v>4</v>
      </c>
      <c r="D22" s="2">
        <v>13.93</v>
      </c>
      <c r="E22" s="8">
        <f>D22*F20*G20</f>
        <v>101695.965</v>
      </c>
      <c r="H22" s="9"/>
    </row>
    <row r="23" spans="1:8" ht="45" x14ac:dyDescent="0.25">
      <c r="A23" s="3" t="s">
        <v>84</v>
      </c>
      <c r="B23" s="4" t="s">
        <v>85</v>
      </c>
      <c r="C23" s="2" t="s">
        <v>4</v>
      </c>
      <c r="D23" s="2"/>
      <c r="E23" s="20">
        <f>1690.68*3</f>
        <v>5072.04</v>
      </c>
      <c r="H23" s="9"/>
    </row>
    <row r="24" spans="1:8" x14ac:dyDescent="0.25">
      <c r="A24" s="3" t="s">
        <v>48</v>
      </c>
      <c r="B24" s="4" t="s">
        <v>85</v>
      </c>
      <c r="C24" s="2" t="s">
        <v>22</v>
      </c>
      <c r="D24" s="2"/>
      <c r="E24" s="33">
        <v>0</v>
      </c>
      <c r="H24" s="9"/>
    </row>
    <row r="25" spans="1:8" x14ac:dyDescent="0.25">
      <c r="A25" s="3" t="s">
        <v>38</v>
      </c>
      <c r="B25" s="4" t="s">
        <v>19</v>
      </c>
      <c r="C25" s="2" t="s">
        <v>4</v>
      </c>
      <c r="D25" s="2">
        <v>5</v>
      </c>
      <c r="E25" s="8">
        <f>D25*F20*G20</f>
        <v>36502.5</v>
      </c>
      <c r="G25" s="6"/>
      <c r="H25" s="9"/>
    </row>
    <row r="26" spans="1:8" x14ac:dyDescent="0.25">
      <c r="A26" s="3" t="s">
        <v>55</v>
      </c>
      <c r="B26" s="4" t="s">
        <v>85</v>
      </c>
      <c r="C26" s="2" t="s">
        <v>22</v>
      </c>
      <c r="D26" s="2"/>
      <c r="E26" s="32">
        <v>0</v>
      </c>
      <c r="G26" s="6"/>
      <c r="H26" s="9"/>
    </row>
    <row r="27" spans="1:8" x14ac:dyDescent="0.25">
      <c r="A27" s="1" t="s">
        <v>58</v>
      </c>
      <c r="B27" s="4" t="s">
        <v>85</v>
      </c>
      <c r="C27" s="2" t="s">
        <v>22</v>
      </c>
      <c r="D27" s="2"/>
      <c r="E27" s="8">
        <v>3731.57</v>
      </c>
      <c r="H27" s="9"/>
    </row>
    <row r="28" spans="1:8" x14ac:dyDescent="0.25">
      <c r="A28" s="3" t="s">
        <v>56</v>
      </c>
      <c r="B28" s="4" t="s">
        <v>85</v>
      </c>
      <c r="C28" s="2" t="s">
        <v>22</v>
      </c>
      <c r="D28" s="2"/>
      <c r="E28" s="8">
        <v>4405.3599999999997</v>
      </c>
      <c r="H28" s="9"/>
    </row>
    <row r="29" spans="1:8" x14ac:dyDescent="0.25">
      <c r="A29" s="3" t="s">
        <v>57</v>
      </c>
      <c r="B29" s="4" t="s">
        <v>85</v>
      </c>
      <c r="C29" s="2" t="s">
        <v>22</v>
      </c>
      <c r="D29" s="2"/>
      <c r="E29" s="8">
        <v>8222.2199999999993</v>
      </c>
      <c r="H29" s="9"/>
    </row>
    <row r="30" spans="1:8" x14ac:dyDescent="0.25">
      <c r="A30" s="3" t="s">
        <v>21</v>
      </c>
      <c r="B30" s="4" t="s">
        <v>85</v>
      </c>
      <c r="C30" s="2" t="s">
        <v>22</v>
      </c>
      <c r="D30" s="7"/>
      <c r="E30" s="8">
        <v>8517.2999999999993</v>
      </c>
      <c r="G30" s="9"/>
    </row>
    <row r="31" spans="1:8" x14ac:dyDescent="0.25">
      <c r="A31" s="41" t="s">
        <v>86</v>
      </c>
      <c r="B31" s="4" t="s">
        <v>85</v>
      </c>
      <c r="C31" s="2" t="s">
        <v>22</v>
      </c>
      <c r="D31" s="42"/>
      <c r="E31" s="8">
        <v>8000</v>
      </c>
      <c r="G31" s="9"/>
    </row>
    <row r="32" spans="1:8" ht="30.75" customHeight="1" x14ac:dyDescent="0.25">
      <c r="A32" s="5" t="s">
        <v>87</v>
      </c>
      <c r="B32" s="12" t="s">
        <v>88</v>
      </c>
      <c r="C32" s="2" t="s">
        <v>25</v>
      </c>
      <c r="D32" s="43">
        <v>17</v>
      </c>
      <c r="E32" s="8">
        <f>D32*218.47</f>
        <v>3713.99</v>
      </c>
      <c r="G32" s="9"/>
    </row>
    <row r="33" spans="1:5" s="10" customFormat="1" x14ac:dyDescent="0.25">
      <c r="A33" s="24" t="s">
        <v>23</v>
      </c>
      <c r="B33" s="25"/>
      <c r="C33" s="26"/>
      <c r="D33" s="26"/>
      <c r="E33" s="27">
        <f>SUM(E22:E32)</f>
        <v>179860.94499999998</v>
      </c>
    </row>
    <row r="34" spans="1:5" ht="16.149999999999999" customHeight="1" x14ac:dyDescent="0.25">
      <c r="A34" s="15"/>
      <c r="B34" s="15"/>
      <c r="C34" s="15"/>
      <c r="D34" s="15"/>
      <c r="E34" s="15"/>
    </row>
    <row r="35" spans="1:5" ht="33" customHeight="1" x14ac:dyDescent="0.25">
      <c r="A35" s="101" t="s">
        <v>89</v>
      </c>
      <c r="B35" s="101"/>
      <c r="C35" s="101"/>
      <c r="D35" s="101"/>
      <c r="E35" s="101"/>
    </row>
    <row r="36" spans="1:5" ht="16.899999999999999" customHeight="1" x14ac:dyDescent="0.25">
      <c r="A36" s="102" t="s">
        <v>18</v>
      </c>
      <c r="B36" s="102"/>
      <c r="C36" s="102"/>
      <c r="D36" s="102"/>
      <c r="E36" s="102"/>
    </row>
    <row r="37" spans="1:5" x14ac:dyDescent="0.25">
      <c r="A37" s="91" t="s">
        <v>49</v>
      </c>
      <c r="B37" s="91"/>
      <c r="C37" s="91"/>
      <c r="D37" s="91"/>
      <c r="E37" s="91"/>
    </row>
    <row r="38" spans="1:5" ht="31.5" customHeight="1" x14ac:dyDescent="0.25">
      <c r="A38" s="91" t="s">
        <v>27</v>
      </c>
      <c r="B38" s="91"/>
      <c r="C38" s="91"/>
      <c r="D38" s="91"/>
      <c r="E38" s="91"/>
    </row>
    <row r="39" spans="1:5" x14ac:dyDescent="0.25">
      <c r="A39" s="103" t="s">
        <v>5</v>
      </c>
      <c r="B39" s="103"/>
      <c r="C39" s="103"/>
      <c r="D39" s="103"/>
      <c r="E39" s="103"/>
    </row>
    <row r="40" spans="1:5" x14ac:dyDescent="0.25">
      <c r="A40" s="98" t="s">
        <v>26</v>
      </c>
      <c r="B40" s="98"/>
      <c r="C40" s="98"/>
      <c r="D40" s="98"/>
      <c r="E40" s="98"/>
    </row>
    <row r="41" spans="1:5" x14ac:dyDescent="0.25">
      <c r="B41" s="99" t="s">
        <v>17</v>
      </c>
      <c r="C41" s="99"/>
      <c r="D41" s="99"/>
      <c r="E41" s="39" t="s">
        <v>6</v>
      </c>
    </row>
    <row r="42" spans="1:5" x14ac:dyDescent="0.25">
      <c r="A42" s="40"/>
      <c r="B42" s="40"/>
      <c r="C42" s="40"/>
      <c r="D42" s="40"/>
      <c r="E42" s="40"/>
    </row>
    <row r="43" spans="1:5" x14ac:dyDescent="0.25">
      <c r="A43" s="98" t="s">
        <v>52</v>
      </c>
      <c r="B43" s="98"/>
      <c r="C43" s="98"/>
      <c r="D43" s="98"/>
      <c r="E43" s="98"/>
    </row>
    <row r="44" spans="1:5" x14ac:dyDescent="0.25">
      <c r="B44" s="99"/>
      <c r="C44" s="99"/>
      <c r="D44" s="99"/>
      <c r="E44" s="39"/>
    </row>
    <row r="45" spans="1:5" x14ac:dyDescent="0.25">
      <c r="A45" s="1" t="s">
        <v>36</v>
      </c>
    </row>
    <row r="46" spans="1:5" x14ac:dyDescent="0.25">
      <c r="A46" s="10" t="s">
        <v>28</v>
      </c>
      <c r="B46" s="11"/>
    </row>
    <row r="47" spans="1:5" x14ac:dyDescent="0.25">
      <c r="A47" s="13" t="s">
        <v>39</v>
      </c>
      <c r="B47" s="17">
        <f>'2кв'!B58</f>
        <v>-62019.310000000056</v>
      </c>
    </row>
    <row r="48" spans="1:5" ht="16.149999999999999" customHeight="1" x14ac:dyDescent="0.25">
      <c r="A48" s="14" t="s">
        <v>90</v>
      </c>
      <c r="B48" s="18"/>
    </row>
    <row r="49" spans="1:2" x14ac:dyDescent="0.25">
      <c r="A49" s="15" t="s">
        <v>29</v>
      </c>
      <c r="B49" s="18">
        <f>170752.86-209.68</f>
        <v>170543.18</v>
      </c>
    </row>
    <row r="50" spans="1:2" x14ac:dyDescent="0.25">
      <c r="A50" s="15" t="s">
        <v>91</v>
      </c>
      <c r="B50" s="18">
        <v>7226.95</v>
      </c>
    </row>
    <row r="51" spans="1:2" x14ac:dyDescent="0.25">
      <c r="A51" s="15" t="s">
        <v>45</v>
      </c>
      <c r="B51" s="18">
        <v>1050</v>
      </c>
    </row>
    <row r="52" spans="1:2" x14ac:dyDescent="0.25">
      <c r="A52" s="15" t="s">
        <v>43</v>
      </c>
      <c r="B52" s="21">
        <f>3*300</f>
        <v>900</v>
      </c>
    </row>
    <row r="53" spans="1:2" x14ac:dyDescent="0.25">
      <c r="A53" s="15" t="s">
        <v>46</v>
      </c>
      <c r="B53" s="21">
        <f>3*200</f>
        <v>600</v>
      </c>
    </row>
    <row r="54" spans="1:2" ht="30" x14ac:dyDescent="0.25">
      <c r="A54" s="14" t="s">
        <v>37</v>
      </c>
      <c r="B54" s="18">
        <f>E33</f>
        <v>179860.94499999998</v>
      </c>
    </row>
    <row r="55" spans="1:2" x14ac:dyDescent="0.25">
      <c r="A55" s="16" t="s">
        <v>30</v>
      </c>
      <c r="B55" s="17">
        <f>B47+B49+B51+B52+B53+B50-B54</f>
        <v>-61560.125000000044</v>
      </c>
    </row>
  </sheetData>
  <mergeCells count="29">
    <mergeCell ref="A39:E39"/>
    <mergeCell ref="A40:E40"/>
    <mergeCell ref="B41:D41"/>
    <mergeCell ref="A43:E43"/>
    <mergeCell ref="B44:D44"/>
    <mergeCell ref="A38:E38"/>
    <mergeCell ref="A13:E13"/>
    <mergeCell ref="A14:E14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</mergeCells>
  <printOptions horizontalCentered="1"/>
  <pageMargins left="0.31496062992125984" right="0.11811023622047245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zoomScale="90" zoomScaleNormal="100" zoomScaleSheetLayoutView="90" workbookViewId="0">
      <selection activeCell="A3" sqref="A3:E4"/>
    </sheetView>
  </sheetViews>
  <sheetFormatPr defaultColWidth="9.140625" defaultRowHeight="15.75" x14ac:dyDescent="0.25"/>
  <cols>
    <col min="1" max="1" width="34.1406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6" width="9.140625" style="1"/>
    <col min="7" max="7" width="12.140625" style="1" bestFit="1" customWidth="1"/>
    <col min="8" max="8" width="12.85546875" style="1" customWidth="1"/>
    <col min="9" max="16384" width="9.140625" style="1"/>
  </cols>
  <sheetData>
    <row r="1" spans="1:5" x14ac:dyDescent="0.25">
      <c r="A1" s="87" t="s">
        <v>11</v>
      </c>
      <c r="B1" s="87"/>
      <c r="C1" s="87"/>
      <c r="D1" s="87"/>
      <c r="E1" s="87"/>
    </row>
    <row r="2" spans="1:5" ht="30" customHeight="1" x14ac:dyDescent="0.25">
      <c r="A2" s="88" t="s">
        <v>12</v>
      </c>
      <c r="B2" s="89"/>
      <c r="C2" s="89"/>
      <c r="D2" s="89"/>
      <c r="E2" s="89"/>
    </row>
    <row r="3" spans="1:5" x14ac:dyDescent="0.25">
      <c r="A3" s="88" t="s">
        <v>114</v>
      </c>
      <c r="B3" s="88"/>
      <c r="C3" s="88"/>
      <c r="D3" s="88"/>
      <c r="E3" s="88"/>
    </row>
    <row r="4" spans="1:5" x14ac:dyDescent="0.25">
      <c r="A4" s="44" t="s">
        <v>13</v>
      </c>
      <c r="B4" s="45"/>
      <c r="C4" s="45"/>
      <c r="D4" s="104" t="s">
        <v>115</v>
      </c>
      <c r="E4" s="104"/>
    </row>
    <row r="5" spans="1:5" x14ac:dyDescent="0.25">
      <c r="A5" s="91" t="s">
        <v>0</v>
      </c>
      <c r="B5" s="91"/>
      <c r="C5" s="91"/>
      <c r="D5" s="91"/>
      <c r="E5" s="91"/>
    </row>
    <row r="6" spans="1:5" x14ac:dyDescent="0.25">
      <c r="A6" s="92" t="s">
        <v>20</v>
      </c>
      <c r="B6" s="92"/>
      <c r="C6" s="92"/>
      <c r="D6" s="92"/>
      <c r="E6" s="92"/>
    </row>
    <row r="7" spans="1:5" x14ac:dyDescent="0.25">
      <c r="A7" s="86" t="s">
        <v>1</v>
      </c>
      <c r="B7" s="86"/>
      <c r="C7" s="86"/>
      <c r="D7" s="86"/>
      <c r="E7" s="86"/>
    </row>
    <row r="8" spans="1:5" x14ac:dyDescent="0.25">
      <c r="A8" s="91" t="s">
        <v>50</v>
      </c>
      <c r="B8" s="91"/>
      <c r="C8" s="91"/>
      <c r="D8" s="91"/>
      <c r="E8" s="91"/>
    </row>
    <row r="9" spans="1:5" ht="21.75" customHeight="1" x14ac:dyDescent="0.25">
      <c r="A9" s="95" t="s">
        <v>14</v>
      </c>
      <c r="B9" s="95"/>
      <c r="C9" s="95"/>
      <c r="D9" s="95"/>
      <c r="E9" s="95"/>
    </row>
    <row r="10" spans="1:5" x14ac:dyDescent="0.25">
      <c r="A10" s="91" t="s">
        <v>51</v>
      </c>
      <c r="B10" s="91"/>
      <c r="C10" s="91"/>
      <c r="D10" s="91"/>
      <c r="E10" s="91"/>
    </row>
    <row r="11" spans="1:5" ht="31.5" customHeight="1" x14ac:dyDescent="0.25">
      <c r="A11" s="96" t="s">
        <v>15</v>
      </c>
      <c r="B11" s="96"/>
      <c r="C11" s="96"/>
      <c r="D11" s="96"/>
      <c r="E11" s="96"/>
    </row>
    <row r="12" spans="1:5" x14ac:dyDescent="0.25">
      <c r="A12" s="91" t="s">
        <v>31</v>
      </c>
      <c r="B12" s="91"/>
      <c r="C12" s="91"/>
      <c r="D12" s="91"/>
      <c r="E12" s="91"/>
    </row>
    <row r="13" spans="1:5" x14ac:dyDescent="0.25">
      <c r="A13" s="97" t="s">
        <v>2</v>
      </c>
      <c r="B13" s="97"/>
      <c r="C13" s="97"/>
      <c r="D13" s="97"/>
      <c r="E13" s="97"/>
    </row>
    <row r="14" spans="1:5" ht="34.15" customHeight="1" x14ac:dyDescent="0.25">
      <c r="A14" s="91" t="s">
        <v>32</v>
      </c>
      <c r="B14" s="91"/>
      <c r="C14" s="91"/>
      <c r="D14" s="91"/>
      <c r="E14" s="91"/>
    </row>
    <row r="15" spans="1:5" ht="10.5" customHeight="1" x14ac:dyDescent="0.25">
      <c r="A15" s="97" t="s">
        <v>16</v>
      </c>
      <c r="B15" s="97"/>
      <c r="C15" s="97"/>
      <c r="D15" s="97"/>
      <c r="E15" s="97"/>
    </row>
    <row r="16" spans="1:5" x14ac:dyDescent="0.25">
      <c r="A16" s="91" t="s">
        <v>33</v>
      </c>
      <c r="B16" s="91"/>
      <c r="C16" s="91"/>
      <c r="D16" s="91"/>
      <c r="E16" s="91"/>
    </row>
    <row r="17" spans="1:8" x14ac:dyDescent="0.25">
      <c r="A17" s="86"/>
      <c r="B17" s="86"/>
      <c r="C17" s="86"/>
      <c r="D17" s="86"/>
      <c r="E17" s="86"/>
    </row>
    <row r="18" spans="1:8" ht="84" customHeight="1" x14ac:dyDescent="0.25">
      <c r="A18" s="91" t="s">
        <v>34</v>
      </c>
      <c r="B18" s="91"/>
      <c r="C18" s="91"/>
      <c r="D18" s="91"/>
      <c r="E18" s="91"/>
    </row>
    <row r="19" spans="1:8" ht="49.5" customHeight="1" x14ac:dyDescent="0.25">
      <c r="A19" s="94" t="s">
        <v>35</v>
      </c>
      <c r="B19" s="94"/>
      <c r="C19" s="94"/>
      <c r="D19" s="94"/>
      <c r="E19" s="94"/>
    </row>
    <row r="20" spans="1:8" x14ac:dyDescent="0.25">
      <c r="A20" s="100"/>
      <c r="B20" s="100"/>
      <c r="C20" s="100"/>
      <c r="D20" s="100"/>
      <c r="E20" s="100"/>
      <c r="F20" s="1">
        <f>69.1+2364.4</f>
        <v>2433.5</v>
      </c>
      <c r="G20" s="1">
        <v>3</v>
      </c>
    </row>
    <row r="21" spans="1:8" ht="141.75" x14ac:dyDescent="0.25">
      <c r="A21" s="7" t="s">
        <v>7</v>
      </c>
      <c r="B21" s="7" t="s">
        <v>10</v>
      </c>
      <c r="C21" s="7" t="s">
        <v>3</v>
      </c>
      <c r="D21" s="7" t="s">
        <v>9</v>
      </c>
      <c r="E21" s="7" t="s">
        <v>8</v>
      </c>
    </row>
    <row r="22" spans="1:8" ht="47.25" x14ac:dyDescent="0.25">
      <c r="A22" s="19" t="s">
        <v>42</v>
      </c>
      <c r="B22" s="7" t="s">
        <v>40</v>
      </c>
      <c r="C22" s="7" t="s">
        <v>4</v>
      </c>
      <c r="D22" s="7">
        <v>13.93</v>
      </c>
      <c r="E22" s="8">
        <f>D22*F20*G20</f>
        <v>101695.965</v>
      </c>
      <c r="H22" s="9"/>
    </row>
    <row r="23" spans="1:8" ht="47.25" x14ac:dyDescent="0.25">
      <c r="A23" s="67" t="s">
        <v>84</v>
      </c>
      <c r="B23" s="7" t="s">
        <v>113</v>
      </c>
      <c r="C23" s="7" t="s">
        <v>4</v>
      </c>
      <c r="D23" s="7"/>
      <c r="E23" s="8">
        <f>1690.68*3</f>
        <v>5072.04</v>
      </c>
      <c r="H23" s="9"/>
    </row>
    <row r="24" spans="1:8" x14ac:dyDescent="0.25">
      <c r="A24" s="67" t="s">
        <v>48</v>
      </c>
      <c r="B24" s="7" t="s">
        <v>113</v>
      </c>
      <c r="C24" s="7" t="s">
        <v>22</v>
      </c>
      <c r="D24" s="7"/>
      <c r="E24" s="68">
        <v>0</v>
      </c>
      <c r="H24" s="9"/>
    </row>
    <row r="25" spans="1:8" x14ac:dyDescent="0.25">
      <c r="A25" s="67" t="s">
        <v>38</v>
      </c>
      <c r="B25" s="7" t="s">
        <v>19</v>
      </c>
      <c r="C25" s="7" t="s">
        <v>4</v>
      </c>
      <c r="D25" s="7">
        <v>5</v>
      </c>
      <c r="E25" s="8">
        <f>D25*F20*G20</f>
        <v>36502.5</v>
      </c>
      <c r="G25" s="9"/>
      <c r="H25" s="9"/>
    </row>
    <row r="26" spans="1:8" x14ac:dyDescent="0.25">
      <c r="A26" s="67" t="s">
        <v>55</v>
      </c>
      <c r="B26" s="7" t="s">
        <v>113</v>
      </c>
      <c r="C26" s="7" t="s">
        <v>22</v>
      </c>
      <c r="D26" s="7"/>
      <c r="E26" s="32">
        <v>0</v>
      </c>
      <c r="G26" s="9"/>
      <c r="H26" s="9"/>
    </row>
    <row r="27" spans="1:8" x14ac:dyDescent="0.25">
      <c r="A27" s="1" t="s">
        <v>58</v>
      </c>
      <c r="B27" s="7" t="s">
        <v>113</v>
      </c>
      <c r="C27" s="7" t="s">
        <v>22</v>
      </c>
      <c r="D27" s="7"/>
      <c r="E27" s="83">
        <v>31701.31</v>
      </c>
      <c r="H27" s="9"/>
    </row>
    <row r="28" spans="1:8" x14ac:dyDescent="0.25">
      <c r="A28" s="67" t="s">
        <v>56</v>
      </c>
      <c r="B28" s="7" t="s">
        <v>113</v>
      </c>
      <c r="C28" s="7" t="s">
        <v>22</v>
      </c>
      <c r="D28" s="7"/>
      <c r="E28" s="8">
        <v>4761.5200000000004</v>
      </c>
      <c r="H28" s="9"/>
    </row>
    <row r="29" spans="1:8" x14ac:dyDescent="0.25">
      <c r="A29" s="67" t="s">
        <v>57</v>
      </c>
      <c r="B29" s="7" t="s">
        <v>113</v>
      </c>
      <c r="C29" s="7" t="s">
        <v>22</v>
      </c>
      <c r="D29" s="7"/>
      <c r="E29" s="8">
        <v>8222.2199999999993</v>
      </c>
      <c r="H29" s="9"/>
    </row>
    <row r="30" spans="1:8" ht="16.5" thickBot="1" x14ac:dyDescent="0.3">
      <c r="A30" s="78" t="s">
        <v>21</v>
      </c>
      <c r="B30" s="79" t="s">
        <v>113</v>
      </c>
      <c r="C30" s="79" t="s">
        <v>22</v>
      </c>
      <c r="D30" s="79"/>
      <c r="E30" s="80">
        <v>3324.8</v>
      </c>
      <c r="G30" s="9"/>
    </row>
    <row r="31" spans="1:8" ht="30.75" customHeight="1" x14ac:dyDescent="0.25">
      <c r="A31" s="75" t="s">
        <v>111</v>
      </c>
      <c r="B31" s="76" t="s">
        <v>112</v>
      </c>
      <c r="C31" s="77" t="s">
        <v>25</v>
      </c>
      <c r="D31" s="69">
        <v>4</v>
      </c>
      <c r="E31" s="8">
        <f>D31*218.47</f>
        <v>873.88</v>
      </c>
      <c r="G31" s="9"/>
    </row>
    <row r="32" spans="1:8" s="10" customFormat="1" x14ac:dyDescent="0.25">
      <c r="A32" s="70" t="s">
        <v>23</v>
      </c>
      <c r="B32" s="71"/>
      <c r="C32" s="71"/>
      <c r="D32" s="71"/>
      <c r="E32" s="72">
        <f>SUM(E22:E31)</f>
        <v>192154.23499999999</v>
      </c>
    </row>
    <row r="33" spans="1:5" ht="16.149999999999999" customHeight="1" x14ac:dyDescent="0.25"/>
    <row r="34" spans="1:5" ht="33" customHeight="1" x14ac:dyDescent="0.25">
      <c r="A34" s="105" t="s">
        <v>130</v>
      </c>
      <c r="B34" s="105"/>
      <c r="C34" s="105"/>
      <c r="D34" s="105"/>
      <c r="E34" s="105"/>
    </row>
    <row r="35" spans="1:5" ht="16.899999999999999" customHeight="1" x14ac:dyDescent="0.25">
      <c r="A35" s="91" t="s">
        <v>18</v>
      </c>
      <c r="B35" s="91"/>
      <c r="C35" s="91"/>
      <c r="D35" s="91"/>
      <c r="E35" s="91"/>
    </row>
    <row r="36" spans="1:5" x14ac:dyDescent="0.25">
      <c r="A36" s="91" t="s">
        <v>49</v>
      </c>
      <c r="B36" s="91"/>
      <c r="C36" s="91"/>
      <c r="D36" s="91"/>
      <c r="E36" s="91"/>
    </row>
    <row r="37" spans="1:5" ht="31.5" customHeight="1" x14ac:dyDescent="0.25">
      <c r="A37" s="91" t="s">
        <v>27</v>
      </c>
      <c r="B37" s="91"/>
      <c r="C37" s="91"/>
      <c r="D37" s="91"/>
      <c r="E37" s="91"/>
    </row>
    <row r="38" spans="1:5" x14ac:dyDescent="0.25">
      <c r="A38" s="103" t="s">
        <v>5</v>
      </c>
      <c r="B38" s="103"/>
      <c r="C38" s="103"/>
      <c r="D38" s="103"/>
      <c r="E38" s="103"/>
    </row>
    <row r="39" spans="1:5" x14ac:dyDescent="0.25">
      <c r="A39" s="98" t="s">
        <v>26</v>
      </c>
      <c r="B39" s="98"/>
      <c r="C39" s="98"/>
      <c r="D39" s="98"/>
      <c r="E39" s="98"/>
    </row>
    <row r="40" spans="1:5" x14ac:dyDescent="0.25">
      <c r="B40" s="99" t="s">
        <v>17</v>
      </c>
      <c r="C40" s="99"/>
      <c r="D40" s="99"/>
      <c r="E40" s="46" t="s">
        <v>6</v>
      </c>
    </row>
    <row r="41" spans="1:5" x14ac:dyDescent="0.25">
      <c r="A41" s="48"/>
      <c r="B41" s="48"/>
      <c r="C41" s="48"/>
      <c r="D41" s="48"/>
      <c r="E41" s="48"/>
    </row>
    <row r="42" spans="1:5" x14ac:dyDescent="0.25">
      <c r="A42" s="98" t="s">
        <v>52</v>
      </c>
      <c r="B42" s="98"/>
      <c r="C42" s="98"/>
      <c r="D42" s="98"/>
      <c r="E42" s="98"/>
    </row>
    <row r="43" spans="1:5" x14ac:dyDescent="0.25">
      <c r="B43" s="99"/>
      <c r="C43" s="99"/>
      <c r="D43" s="99"/>
      <c r="E43" s="46"/>
    </row>
    <row r="44" spans="1:5" x14ac:dyDescent="0.25">
      <c r="A44" s="1" t="s">
        <v>36</v>
      </c>
    </row>
    <row r="45" spans="1:5" x14ac:dyDescent="0.25">
      <c r="A45" s="10" t="s">
        <v>28</v>
      </c>
      <c r="B45" s="11"/>
    </row>
    <row r="46" spans="1:5" x14ac:dyDescent="0.25">
      <c r="A46" s="10" t="s">
        <v>39</v>
      </c>
      <c r="B46" s="73">
        <f>'3кв'!B55</f>
        <v>-61560.125000000044</v>
      </c>
    </row>
    <row r="47" spans="1:5" ht="29.25" customHeight="1" x14ac:dyDescent="0.25">
      <c r="A47" s="47" t="s">
        <v>122</v>
      </c>
      <c r="B47" s="74"/>
    </row>
    <row r="48" spans="1:5" x14ac:dyDescent="0.25">
      <c r="A48" s="1" t="s">
        <v>29</v>
      </c>
      <c r="B48" s="74">
        <f>181477.27-205.75</f>
        <v>181271.52</v>
      </c>
    </row>
    <row r="49" spans="1:2" x14ac:dyDescent="0.25">
      <c r="A49" s="1" t="s">
        <v>91</v>
      </c>
      <c r="B49" s="74">
        <v>5397.24</v>
      </c>
    </row>
    <row r="50" spans="1:2" x14ac:dyDescent="0.25">
      <c r="A50" s="1" t="s">
        <v>45</v>
      </c>
      <c r="B50" s="74">
        <v>1050</v>
      </c>
    </row>
    <row r="51" spans="1:2" x14ac:dyDescent="0.25">
      <c r="A51" s="1" t="s">
        <v>43</v>
      </c>
      <c r="B51" s="66">
        <f>3*330+90</f>
        <v>1080</v>
      </c>
    </row>
    <row r="52" spans="1:2" x14ac:dyDescent="0.25">
      <c r="A52" s="1" t="s">
        <v>46</v>
      </c>
      <c r="B52" s="66">
        <f>3*200</f>
        <v>600</v>
      </c>
    </row>
    <row r="53" spans="1:2" ht="31.5" x14ac:dyDescent="0.25">
      <c r="A53" s="47" t="s">
        <v>37</v>
      </c>
      <c r="B53" s="74">
        <f>E32</f>
        <v>192154.23499999999</v>
      </c>
    </row>
    <row r="54" spans="1:2" x14ac:dyDescent="0.25">
      <c r="A54" s="10" t="s">
        <v>30</v>
      </c>
      <c r="B54" s="73">
        <f>B46+B48+B50+B51+B52+B49-B53</f>
        <v>-64315.600000000035</v>
      </c>
    </row>
  </sheetData>
  <mergeCells count="29">
    <mergeCell ref="A38:E38"/>
    <mergeCell ref="A39:E39"/>
    <mergeCell ref="B40:D40"/>
    <mergeCell ref="A42:E42"/>
    <mergeCell ref="B43:D43"/>
    <mergeCell ref="A37:E37"/>
    <mergeCell ref="A13:E13"/>
    <mergeCell ref="A14:E14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</mergeCells>
  <printOptions horizontalCentered="1"/>
  <pageMargins left="0.31496062992125984" right="0.11811023622047245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view="pageBreakPreview" zoomScaleNormal="100" zoomScaleSheetLayoutView="100" workbookViewId="0">
      <selection activeCell="C49" sqref="C49"/>
    </sheetView>
  </sheetViews>
  <sheetFormatPr defaultRowHeight="15.75" x14ac:dyDescent="0.25"/>
  <cols>
    <col min="1" max="1" width="10.5703125" style="1" customWidth="1"/>
    <col min="2" max="2" width="54.28515625" style="1" customWidth="1"/>
    <col min="3" max="3" width="15.28515625" style="66" customWidth="1"/>
    <col min="4" max="4" width="11.85546875" style="1" customWidth="1"/>
    <col min="5" max="5" width="14.710937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108" t="s">
        <v>92</v>
      </c>
      <c r="B1" s="108"/>
      <c r="C1" s="108"/>
      <c r="D1" s="49"/>
    </row>
    <row r="2" spans="1:5" x14ac:dyDescent="0.25">
      <c r="A2" s="109" t="s">
        <v>93</v>
      </c>
      <c r="B2" s="109"/>
      <c r="C2" s="109"/>
      <c r="D2" s="50"/>
    </row>
    <row r="3" spans="1:5" x14ac:dyDescent="0.25">
      <c r="A3" s="109" t="s">
        <v>94</v>
      </c>
      <c r="B3" s="109"/>
      <c r="C3" s="109"/>
      <c r="D3" s="50"/>
    </row>
    <row r="4" spans="1:5" x14ac:dyDescent="0.25">
      <c r="A4" s="108" t="s">
        <v>118</v>
      </c>
      <c r="B4" s="108"/>
      <c r="C4" s="108"/>
      <c r="D4" s="49"/>
    </row>
    <row r="5" spans="1:5" x14ac:dyDescent="0.25">
      <c r="A5" s="110"/>
      <c r="B5" s="110"/>
      <c r="C5" s="110"/>
    </row>
    <row r="6" spans="1:5" x14ac:dyDescent="0.25">
      <c r="A6" s="50"/>
      <c r="B6" s="51" t="s">
        <v>95</v>
      </c>
      <c r="C6" s="84">
        <f>'1кв'!B53</f>
        <v>-41741.42</v>
      </c>
      <c r="D6" s="53"/>
    </row>
    <row r="7" spans="1:5" x14ac:dyDescent="0.25">
      <c r="A7" s="54" t="s">
        <v>96</v>
      </c>
      <c r="B7" s="51" t="s">
        <v>123</v>
      </c>
      <c r="C7" s="52"/>
      <c r="D7" s="53"/>
    </row>
    <row r="8" spans="1:5" x14ac:dyDescent="0.25">
      <c r="A8" s="50"/>
      <c r="B8" s="51" t="s">
        <v>102</v>
      </c>
      <c r="C8" s="52"/>
      <c r="D8" s="53"/>
    </row>
    <row r="9" spans="1:5" x14ac:dyDescent="0.25">
      <c r="A9" s="50"/>
      <c r="B9" s="3" t="s">
        <v>126</v>
      </c>
      <c r="C9" s="52"/>
      <c r="D9" s="53"/>
    </row>
    <row r="10" spans="1:5" x14ac:dyDescent="0.25">
      <c r="A10" s="50"/>
      <c r="B10" s="3" t="s">
        <v>124</v>
      </c>
      <c r="C10" s="52"/>
      <c r="D10" s="53"/>
    </row>
    <row r="11" spans="1:5" x14ac:dyDescent="0.25">
      <c r="A11" s="50"/>
      <c r="B11" s="3" t="s">
        <v>127</v>
      </c>
      <c r="C11" s="52"/>
      <c r="D11" s="53"/>
    </row>
    <row r="12" spans="1:5" x14ac:dyDescent="0.25">
      <c r="A12" s="50"/>
      <c r="B12" s="3" t="s">
        <v>125</v>
      </c>
      <c r="C12" s="52"/>
      <c r="D12" s="53"/>
    </row>
    <row r="13" spans="1:5" x14ac:dyDescent="0.25">
      <c r="B13" s="55" t="s">
        <v>97</v>
      </c>
      <c r="C13" s="60">
        <f>'1кв'!B55+'2кв'!B53+'3кв'!B49+'4кв'!B48</f>
        <v>693197.92999999993</v>
      </c>
      <c r="D13" s="56"/>
      <c r="E13" s="9"/>
    </row>
    <row r="14" spans="1:5" x14ac:dyDescent="0.25">
      <c r="A14" s="54"/>
      <c r="B14" s="81" t="s">
        <v>128</v>
      </c>
      <c r="C14" s="57">
        <f>'3кв'!B50+'4кв'!B49</f>
        <v>12624.189999999999</v>
      </c>
      <c r="D14" s="56"/>
      <c r="E14" s="9"/>
    </row>
    <row r="15" spans="1:5" ht="30" x14ac:dyDescent="0.25">
      <c r="A15" s="54"/>
      <c r="B15" s="82" t="s">
        <v>119</v>
      </c>
      <c r="C15" s="57">
        <f>'1кв'!B56+'2кв'!B54+'3кв'!B51+'4кв'!B50</f>
        <v>4200</v>
      </c>
      <c r="D15" s="56"/>
      <c r="E15" s="9"/>
    </row>
    <row r="16" spans="1:5" ht="30" x14ac:dyDescent="0.25">
      <c r="A16" s="54"/>
      <c r="B16" s="82" t="s">
        <v>120</v>
      </c>
      <c r="C16" s="57">
        <f>'1кв'!B57+'2кв'!B55+'3кв'!B52+'4кв'!B51</f>
        <v>3780</v>
      </c>
      <c r="D16" s="56"/>
      <c r="E16" s="9"/>
    </row>
    <row r="17" spans="1:5" ht="30" x14ac:dyDescent="0.25">
      <c r="A17" s="54"/>
      <c r="B17" s="82" t="s">
        <v>121</v>
      </c>
      <c r="C17" s="57">
        <f>'1кв'!B58+'2кв'!B56+'3кв'!B53+'4кв'!B52</f>
        <v>2400</v>
      </c>
      <c r="D17" s="56"/>
      <c r="E17" s="9"/>
    </row>
    <row r="18" spans="1:5" x14ac:dyDescent="0.25">
      <c r="A18" s="45"/>
      <c r="B18" s="55" t="s">
        <v>98</v>
      </c>
      <c r="C18" s="52">
        <f>SUM(C13:C17)</f>
        <v>716202.11999999988</v>
      </c>
      <c r="D18" s="53"/>
      <c r="E18" s="9"/>
    </row>
    <row r="19" spans="1:5" x14ac:dyDescent="0.25">
      <c r="B19" s="106"/>
      <c r="C19" s="107"/>
      <c r="D19" s="58"/>
    </row>
    <row r="20" spans="1:5" x14ac:dyDescent="0.25">
      <c r="A20" s="59" t="s">
        <v>99</v>
      </c>
      <c r="B20" s="3" t="s">
        <v>42</v>
      </c>
      <c r="C20" s="85">
        <f>'1кв'!E22+'2кв'!E22+'3кв'!E22+'4кв'!E22</f>
        <v>395249.06999999995</v>
      </c>
      <c r="D20" s="58"/>
    </row>
    <row r="21" spans="1:5" ht="30" x14ac:dyDescent="0.25">
      <c r="A21" s="59"/>
      <c r="B21" s="3" t="s">
        <v>84</v>
      </c>
      <c r="C21" s="85">
        <f>'1кв'!E23+'2кв'!E23+'3кв'!E23+'4кв'!E23</f>
        <v>18597.48</v>
      </c>
      <c r="D21" s="58"/>
    </row>
    <row r="22" spans="1:5" x14ac:dyDescent="0.25">
      <c r="A22" s="59"/>
      <c r="B22" s="3" t="s">
        <v>38</v>
      </c>
      <c r="C22" s="85">
        <f>'1кв'!E25+'2кв'!E25+'3кв'!E25+'4кв'!E25</f>
        <v>140169.59999999998</v>
      </c>
      <c r="D22" s="58"/>
    </row>
    <row r="23" spans="1:5" x14ac:dyDescent="0.25">
      <c r="A23" s="59"/>
      <c r="B23" s="3" t="s">
        <v>100</v>
      </c>
      <c r="C23" s="85">
        <f>'1кв'!E24+'2кв'!E24+'3кв'!E24+'4кв'!E24</f>
        <v>-804.97</v>
      </c>
      <c r="D23" s="58"/>
    </row>
    <row r="24" spans="1:5" x14ac:dyDescent="0.25">
      <c r="A24" s="59"/>
      <c r="B24" s="3" t="s">
        <v>55</v>
      </c>
      <c r="C24" s="85">
        <f>'1кв'!E26+'2кв'!E26+'3кв'!E26+'4кв'!E26</f>
        <v>29.58</v>
      </c>
      <c r="D24" s="58"/>
    </row>
    <row r="25" spans="1:5" x14ac:dyDescent="0.25">
      <c r="A25" s="59"/>
      <c r="B25" s="3" t="s">
        <v>58</v>
      </c>
      <c r="C25" s="85">
        <f>'1кв'!E27+'2кв'!E27+'3кв'!E27+'4кв'!E27</f>
        <v>46008.75</v>
      </c>
      <c r="D25" s="58"/>
    </row>
    <row r="26" spans="1:5" x14ac:dyDescent="0.25">
      <c r="B26" s="3" t="s">
        <v>56</v>
      </c>
      <c r="C26" s="85">
        <f>'1кв'!E28+'2кв'!E28+'3кв'!E28+'4кв'!E28</f>
        <v>17780.16</v>
      </c>
      <c r="D26" s="58"/>
      <c r="E26" s="9"/>
    </row>
    <row r="27" spans="1:5" x14ac:dyDescent="0.25">
      <c r="B27" s="3" t="s">
        <v>57</v>
      </c>
      <c r="C27" s="85">
        <f>'1кв'!E29+'2кв'!E29+'3кв'!E29+'4кв'!E29</f>
        <v>32359.739999999998</v>
      </c>
      <c r="D27" s="58"/>
    </row>
    <row r="28" spans="1:5" x14ac:dyDescent="0.25">
      <c r="A28" s="59"/>
      <c r="B28" s="61" t="s">
        <v>21</v>
      </c>
      <c r="C28" s="85">
        <f>'1кв'!E30+'2кв'!E30+'3кв'!E30+'4кв'!E30</f>
        <v>40328.33</v>
      </c>
      <c r="D28" s="58"/>
    </row>
    <row r="29" spans="1:5" x14ac:dyDescent="0.25">
      <c r="A29" s="59"/>
      <c r="B29" s="62" t="s">
        <v>116</v>
      </c>
      <c r="C29" s="85">
        <f>'1кв'!E31+'1кв'!E32+'1кв'!E33+'1кв'!E34+'1кв'!E35+'1кв'!E36+'1кв'!E37+'1кв'!E38+'2кв'!E32+'2кв'!E33+'2кв'!E34+'2кв'!E36+'3кв'!E32+'4кв'!E31</f>
        <v>31284.420000000002</v>
      </c>
      <c r="D29" s="58"/>
    </row>
    <row r="30" spans="1:5" x14ac:dyDescent="0.25">
      <c r="A30" s="59"/>
      <c r="B30" s="62" t="s">
        <v>101</v>
      </c>
      <c r="C30" s="85">
        <f>SUM(C32:C33)</f>
        <v>17774.14</v>
      </c>
      <c r="D30" s="58"/>
    </row>
    <row r="31" spans="1:5" x14ac:dyDescent="0.25">
      <c r="A31" s="59"/>
      <c r="B31" s="61" t="s">
        <v>102</v>
      </c>
      <c r="C31" s="85"/>
      <c r="D31" s="58"/>
    </row>
    <row r="32" spans="1:5" x14ac:dyDescent="0.25">
      <c r="A32" s="59"/>
      <c r="B32" s="3" t="s">
        <v>117</v>
      </c>
      <c r="C32" s="85">
        <f>'2кв'!E35</f>
        <v>2845.07</v>
      </c>
      <c r="D32" s="58"/>
    </row>
    <row r="33" spans="1:6" x14ac:dyDescent="0.25">
      <c r="A33" s="59"/>
      <c r="B33" s="3" t="s">
        <v>129</v>
      </c>
      <c r="C33" s="85">
        <f>'2кв'!E31+'3кв'!E31</f>
        <v>14929.07</v>
      </c>
      <c r="D33" s="58"/>
    </row>
    <row r="34" spans="1:6" x14ac:dyDescent="0.25">
      <c r="B34" s="63" t="s">
        <v>103</v>
      </c>
      <c r="C34" s="84">
        <f>SUM(C20:C30)</f>
        <v>738776.29999999993</v>
      </c>
      <c r="D34" s="58"/>
      <c r="E34" s="9"/>
      <c r="F34" s="9"/>
    </row>
    <row r="35" spans="1:6" x14ac:dyDescent="0.25">
      <c r="B35" s="64" t="s">
        <v>104</v>
      </c>
      <c r="C35" s="84">
        <f>(C6+C18)-C34</f>
        <v>-64315.600000000093</v>
      </c>
      <c r="D35" s="58"/>
      <c r="E35" s="9"/>
    </row>
    <row r="36" spans="1:6" x14ac:dyDescent="0.25">
      <c r="B36" s="54"/>
      <c r="C36" s="65"/>
      <c r="D36" s="58"/>
    </row>
    <row r="37" spans="1:6" x14ac:dyDescent="0.25">
      <c r="B37" s="54" t="s">
        <v>131</v>
      </c>
      <c r="C37" s="54"/>
      <c r="D37" s="58"/>
    </row>
    <row r="38" spans="1:6" x14ac:dyDescent="0.25">
      <c r="B38" s="54" t="s">
        <v>132</v>
      </c>
      <c r="C38" s="54">
        <v>101989.03</v>
      </c>
      <c r="D38" s="58"/>
    </row>
    <row r="39" spans="1:6" x14ac:dyDescent="0.25">
      <c r="B39" s="111" t="s">
        <v>133</v>
      </c>
      <c r="C39" s="111">
        <v>137185.29</v>
      </c>
      <c r="D39" s="58"/>
    </row>
    <row r="40" spans="1:6" x14ac:dyDescent="0.25">
      <c r="B40" s="54" t="s">
        <v>134</v>
      </c>
      <c r="C40" s="54">
        <f>C39-C38</f>
        <v>35196.260000000009</v>
      </c>
      <c r="D40" s="58"/>
    </row>
    <row r="41" spans="1:6" x14ac:dyDescent="0.25">
      <c r="B41" s="54"/>
      <c r="C41" s="65"/>
      <c r="D41" s="58"/>
    </row>
    <row r="42" spans="1:6" x14ac:dyDescent="0.25">
      <c r="A42" s="54" t="s">
        <v>105</v>
      </c>
      <c r="C42" s="65"/>
      <c r="D42" s="58"/>
    </row>
    <row r="43" spans="1:6" x14ac:dyDescent="0.25">
      <c r="B43" s="54"/>
      <c r="C43" s="65"/>
      <c r="D43" s="58"/>
    </row>
    <row r="44" spans="1:6" x14ac:dyDescent="0.25">
      <c r="A44" s="1" t="s">
        <v>106</v>
      </c>
      <c r="B44" s="54" t="s">
        <v>107</v>
      </c>
      <c r="C44" s="65"/>
      <c r="D44" s="58"/>
    </row>
    <row r="45" spans="1:6" x14ac:dyDescent="0.25">
      <c r="B45" s="54" t="s">
        <v>108</v>
      </c>
      <c r="C45" s="65"/>
      <c r="D45" s="58"/>
    </row>
    <row r="46" spans="1:6" x14ac:dyDescent="0.25">
      <c r="B46" s="54" t="s">
        <v>109</v>
      </c>
      <c r="C46" s="65"/>
      <c r="D46" s="58"/>
    </row>
    <row r="47" spans="1:6" x14ac:dyDescent="0.25">
      <c r="B47" s="54"/>
      <c r="C47" s="65"/>
      <c r="D47" s="58"/>
    </row>
    <row r="48" spans="1:6" x14ac:dyDescent="0.25">
      <c r="B48" s="54" t="s">
        <v>110</v>
      </c>
      <c r="C48" s="65"/>
      <c r="D48" s="58"/>
    </row>
    <row r="49" spans="2:4" x14ac:dyDescent="0.25">
      <c r="B49" s="54"/>
      <c r="C49" s="65"/>
      <c r="D49" s="58"/>
    </row>
    <row r="50" spans="2:4" x14ac:dyDescent="0.25">
      <c r="B50" s="54"/>
      <c r="C50" s="65"/>
      <c r="D50" s="58"/>
    </row>
  </sheetData>
  <mergeCells count="6">
    <mergeCell ref="B19:C19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2022-03-10T13:58:39Z</dcterms:modified>
</cp:coreProperties>
</file>