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'1кв'!$A$1:$E$63</definedName>
    <definedName name="_xlnm.Print_Area" localSheetId="1">'2кв'!$A$1:$E$59</definedName>
    <definedName name="_xlnm.Print_Area" localSheetId="2">'3кв'!$A$1:$E$55</definedName>
    <definedName name="_xlnm.Print_Area" localSheetId="3">'4кв'!$A$1:$E$57</definedName>
    <definedName name="_xlnm.Print_Area" localSheetId="4">отчет!$A$1:$C$50</definedName>
  </definedNames>
  <calcPr calcId="145621"/>
</workbook>
</file>

<file path=xl/calcChain.xml><?xml version="1.0" encoding="utf-8"?>
<calcChain xmlns="http://schemas.openxmlformats.org/spreadsheetml/2006/main">
  <c r="C40" i="21" l="1"/>
  <c r="B54" i="20" l="1"/>
  <c r="B51" i="20" l="1"/>
  <c r="C32" i="21" l="1"/>
  <c r="C31" i="21"/>
  <c r="C30" i="21"/>
  <c r="C28" i="21" s="1"/>
  <c r="C27" i="21"/>
  <c r="C24" i="21"/>
  <c r="C25" i="21"/>
  <c r="C23" i="21"/>
  <c r="C21" i="21"/>
  <c r="C22" i="21"/>
  <c r="C26" i="21"/>
  <c r="C20" i="21"/>
  <c r="C19" i="21"/>
  <c r="C34" i="21" s="1"/>
  <c r="C14" i="21"/>
  <c r="C15" i="21"/>
  <c r="C16" i="21"/>
  <c r="C13" i="21"/>
  <c r="C12" i="21"/>
  <c r="C6" i="21"/>
  <c r="B56" i="20"/>
  <c r="B49" i="20"/>
  <c r="E32" i="20"/>
  <c r="E30" i="20"/>
  <c r="C17" i="21" l="1"/>
  <c r="E12" i="21"/>
  <c r="C35" i="21" l="1"/>
  <c r="B55" i="20"/>
  <c r="E24" i="20"/>
  <c r="E23" i="20"/>
  <c r="E22" i="20"/>
  <c r="F20" i="20"/>
  <c r="B57" i="20" l="1"/>
  <c r="B49" i="19"/>
  <c r="B47" i="19"/>
  <c r="E30" i="19"/>
  <c r="E23" i="19"/>
  <c r="B53" i="19"/>
  <c r="B52" i="19"/>
  <c r="F20" i="19"/>
  <c r="E22" i="19" s="1"/>
  <c r="E24" i="19" l="1"/>
  <c r="B54" i="19" s="1"/>
  <c r="B55" i="19" s="1"/>
  <c r="B53" i="18"/>
  <c r="B51" i="18"/>
  <c r="E29" i="18"/>
  <c r="E23" i="18"/>
  <c r="B57" i="18"/>
  <c r="B56" i="18"/>
  <c r="E33" i="18"/>
  <c r="E32" i="18"/>
  <c r="F20" i="18"/>
  <c r="E24" i="18" s="1"/>
  <c r="E22" i="18" l="1"/>
  <c r="E34" i="18" s="1"/>
  <c r="B58" i="18" s="1"/>
  <c r="B59" i="18" s="1"/>
  <c r="E38" i="17"/>
  <c r="E30" i="17"/>
  <c r="E31" i="17"/>
  <c r="E32" i="17"/>
  <c r="E33" i="17"/>
  <c r="E34" i="17"/>
  <c r="E35" i="17"/>
  <c r="E37" i="17"/>
  <c r="E29" i="17"/>
  <c r="B61" i="17" l="1"/>
  <c r="B60" i="17"/>
  <c r="E24" i="17"/>
  <c r="E23" i="17"/>
  <c r="F20" i="17"/>
  <c r="E22" i="17" s="1"/>
  <c r="B62" i="17" s="1"/>
  <c r="B63" i="17" l="1"/>
</calcChain>
</file>

<file path=xl/sharedStrings.xml><?xml version="1.0" encoding="utf-8"?>
<sst xmlns="http://schemas.openxmlformats.org/spreadsheetml/2006/main" count="378" uniqueCount="130">
  <si>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</si>
  <si>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</si>
  <si>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</si>
  <si>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</si>
  <si>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</si>
  <si>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</si>
  <si>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</si>
  <si>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</si>
  <si>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</si>
  <si>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</si>
  <si>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</si>
  <si>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</si>
  <si>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</si>
  <si>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</si>
  <si>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</si>
  <si>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</si>
  <si>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</si>
  <si>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</si>
  <si>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</si>
  <si>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</si>
  <si>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</si>
  <si>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</si>
  <si>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</si>
  <si>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</si>
  <si>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</si>
  <si>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25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</si>
  <si>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Ковалевой Ольги Ивановны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</si>
  <si>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№17 от 14.03.2015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</si>
  <si>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№18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</si>
  <si>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</si>
  <si>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</si>
  <si>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</si>
  <si>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</si>
  <si>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Итого расходов: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</si>
  <si>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</si>
  <si>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Ковалевой О.И.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</si>
  <si>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</si>
  <si>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</si>
  <si>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</si>
  <si>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</si>
  <si>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- 3218,5</t>
  </si>
  <si>
    <t xml:space="preserve">Расходы по содержанию и тек. Ремонту </t>
  </si>
  <si>
    <t>не жилые помещения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</si>
  <si>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</si>
  <si>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</si>
  <si>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</si>
  <si>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март</t>
  </si>
  <si>
    <t>Не жилые помещения - 67,9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</si>
  <si>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</si>
  <si>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</si>
  <si>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</si>
  <si>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</si>
  <si>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</si>
  <si>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ч/ч</t>
  </si>
  <si>
    <t>за 1 квартал 2021 года</t>
  </si>
  <si>
    <t>"31" 03  2021 г.</t>
  </si>
  <si>
    <t>холодная вода на СОИ</t>
  </si>
  <si>
    <t>электроэнергия на СОИ</t>
  </si>
  <si>
    <t>водоотведение на СОИ</t>
  </si>
  <si>
    <t>Монтаж двух почтовых ящиков</t>
  </si>
  <si>
    <t>Ремонт кодового замка</t>
  </si>
  <si>
    <t>Замена участка ввода ХВС в подвале</t>
  </si>
  <si>
    <t>Замена доводчика</t>
  </si>
  <si>
    <t>Запенивание стояка КНС</t>
  </si>
  <si>
    <t>замена крана на стояке ХВС кв.50</t>
  </si>
  <si>
    <t>замена стояка КНС кв.19</t>
  </si>
  <si>
    <t>Ремонт ВРУ (смета)</t>
  </si>
  <si>
    <t>опиловка деревьев</t>
  </si>
  <si>
    <t>январь</t>
  </si>
  <si>
    <t>февраль</t>
  </si>
  <si>
    <t xml:space="preserve">           2. Всего за период с "01" 01 2021 г. по "31" 03 2021 г. выполнено работ (оказано услуг) на общую сумму сто девяносто девять тысяч пятьсот девяносто один рубль 50 копеек</t>
  </si>
  <si>
    <t>Предъявлено населению 189109,78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</si>
  <si>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</si>
  <si>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</si>
  <si>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установка доводчика</t>
  </si>
  <si>
    <t>ремонт скамейки</t>
  </si>
  <si>
    <t>апрель</t>
  </si>
  <si>
    <t>май</t>
  </si>
  <si>
    <t>замена магистрали КНС в подвале 1 подъезд(смета)</t>
  </si>
  <si>
    <t>Дератизация, дезинсекция</t>
  </si>
  <si>
    <t>по заявке собственников</t>
  </si>
  <si>
    <t>Поверка ОПУ ТЭ (тепловычислитель)</t>
  </si>
  <si>
    <t>Предъявлено населению 189307,50</t>
  </si>
  <si>
    <t>за 2 квартал 2021 года</t>
  </si>
  <si>
    <t>"30" 06 2021 г.</t>
  </si>
  <si>
    <t xml:space="preserve">           2. Всего за период с "01" 04 2021 г. по "30" 06 2021 г. выполнено работ (оказано услуг) на общую сумму тридцать семь тысяч шестьсот четырнадцать рублей 11 копеек</t>
  </si>
  <si>
    <t xml:space="preserve">Обработка подъездов хлорсодержащими растворами опрыскивание 1 раз в неделю </t>
  </si>
  <si>
    <t>3 квартал</t>
  </si>
  <si>
    <t>за 3 квартал 2021 года</t>
  </si>
  <si>
    <t>"30" 09 2021 г.</t>
  </si>
  <si>
    <t xml:space="preserve">           2. Всего за период с "01" 07 2021 г. по "30" 09 2021 г. выполнено работ (оказано услуг) на общую сумму двести тысяч двести восемьдесят пять рублей 36 копеек</t>
  </si>
  <si>
    <t>Предъявлено населению 205273,15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</si>
  <si>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</si>
  <si>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</si>
  <si>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</si>
  <si>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</si>
  <si>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</si>
  <si>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</si>
  <si>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</si>
  <si>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</si>
  <si>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</si>
  <si>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</si>
  <si>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</si>
  <si>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</si>
  <si>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</si>
  <si>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</si>
  <si>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</si>
  <si>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</si>
  <si>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</si>
  <si>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по ж.д. ул. Свердлова, 25</t>
  </si>
  <si>
    <t>за 4 квартал 2021 года</t>
  </si>
  <si>
    <t>"31" 12 2021 г.</t>
  </si>
  <si>
    <t>4 квартал</t>
  </si>
  <si>
    <t>установка почт.ящиков</t>
  </si>
  <si>
    <t>декабрь</t>
  </si>
  <si>
    <t xml:space="preserve">           2. Всего за период с "01" 10 2021 г. по "31" 12 2021 г. выполнено работ (оказано услуг) на общую сумму двести тысяч пятьсот восемьдесят восемь рублей 86 копеек</t>
  </si>
  <si>
    <t>Непредвиденные расходы 44,5 ч/ч</t>
  </si>
  <si>
    <t>* Ремонт ВРУ (смета)</t>
  </si>
  <si>
    <t>* Поверка ОПУ ТЭ (тепловычислитель)</t>
  </si>
  <si>
    <t>* замена магистрали КНС в подвале 1 подъезд(смета)</t>
  </si>
  <si>
    <t>Предъявлено населению 202600,36</t>
  </si>
  <si>
    <t>Начислено всего 785977,52</t>
  </si>
  <si>
    <t>* холодная вода на СОИ -32019,49</t>
  </si>
  <si>
    <t>* электроэнергия на СОИ-12198,49</t>
  </si>
  <si>
    <t>* водоотведение на СОИ- 5601,72</t>
  </si>
  <si>
    <t>не жилые помещения ООО Викки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</si>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</sst>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6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1" applyFo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3" borderId="3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8" fillId="0" borderId="1" xfId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43" fontId="4" fillId="2" borderId="0" xfId="1" applyFont="1" applyFill="1"/>
    <xf numFmtId="49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3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view="pageBreakPreview" topLeftCell="A41" zoomScaleNormal="100" zoomScaleSheetLayoutView="100" workbookViewId="0">
      <selection activeCell="A59" sqref="A5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1.5703125" style="2" customWidth="1"/>
    <col min="9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28.5" customHeight="1" x14ac:dyDescent="0.25">
      <c r="A2" s="70" t="s">
        <v>12</v>
      </c>
      <c r="B2" s="71"/>
      <c r="C2" s="71"/>
      <c r="D2" s="71"/>
      <c r="E2" s="71"/>
    </row>
    <row r="3" spans="1:5" ht="13.5" customHeight="1" x14ac:dyDescent="0.25">
      <c r="A3" s="72" t="s">
        <v>54</v>
      </c>
      <c r="B3" s="72"/>
      <c r="C3" s="72"/>
      <c r="D3" s="72"/>
      <c r="E3" s="72"/>
    </row>
    <row r="4" spans="1:5" s="1" customFormat="1" ht="15.75" x14ac:dyDescent="0.25">
      <c r="A4" s="21" t="s">
        <v>13</v>
      </c>
      <c r="B4" s="4"/>
      <c r="C4" s="4"/>
      <c r="D4" s="76" t="s">
        <v>55</v>
      </c>
      <c r="E4" s="76"/>
    </row>
    <row r="5" spans="1:5" ht="15.75" customHeight="1" x14ac:dyDescent="0.25">
      <c r="A5" s="24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73" t="s">
        <v>25</v>
      </c>
      <c r="B7" s="73"/>
      <c r="C7" s="73"/>
      <c r="D7" s="73"/>
      <c r="E7" s="73"/>
    </row>
    <row r="8" spans="1:5" x14ac:dyDescent="0.25">
      <c r="A8" s="65" t="s">
        <v>1</v>
      </c>
      <c r="B8" s="65"/>
      <c r="C8" s="65"/>
      <c r="D8" s="65"/>
      <c r="E8" s="65"/>
    </row>
    <row r="9" spans="1:5" ht="18" customHeight="1" x14ac:dyDescent="0.25">
      <c r="A9" s="61" t="s">
        <v>26</v>
      </c>
      <c r="B9" s="61"/>
      <c r="C9" s="61"/>
      <c r="D9" s="61"/>
      <c r="E9" s="61"/>
    </row>
    <row r="10" spans="1:5" ht="27" customHeight="1" x14ac:dyDescent="0.25">
      <c r="A10" s="74" t="s">
        <v>14</v>
      </c>
      <c r="B10" s="75"/>
      <c r="C10" s="75"/>
      <c r="D10" s="75"/>
      <c r="E10" s="75"/>
    </row>
    <row r="11" spans="1:5" ht="32.25" customHeight="1" x14ac:dyDescent="0.25">
      <c r="A11" s="61" t="s">
        <v>27</v>
      </c>
      <c r="B11" s="61"/>
      <c r="C11" s="61"/>
      <c r="D11" s="61"/>
      <c r="E11" s="61"/>
    </row>
    <row r="12" spans="1:5" ht="16.5" customHeight="1" x14ac:dyDescent="0.25">
      <c r="A12" s="65" t="s">
        <v>15</v>
      </c>
      <c r="B12" s="66"/>
      <c r="C12" s="66"/>
      <c r="D12" s="66"/>
      <c r="E12" s="66"/>
    </row>
    <row r="13" spans="1:5" x14ac:dyDescent="0.25">
      <c r="A13" s="61" t="s">
        <v>22</v>
      </c>
      <c r="B13" s="61"/>
      <c r="C13" s="61"/>
      <c r="D13" s="61"/>
      <c r="E13" s="61"/>
    </row>
    <row r="14" spans="1:5" ht="14.25" customHeight="1" x14ac:dyDescent="0.25">
      <c r="A14" s="65" t="s">
        <v>2</v>
      </c>
      <c r="B14" s="66"/>
      <c r="C14" s="66"/>
      <c r="D14" s="66"/>
      <c r="E14" s="66"/>
    </row>
    <row r="15" spans="1:5" ht="12" customHeight="1" x14ac:dyDescent="0.25">
      <c r="A15" s="61" t="s">
        <v>23</v>
      </c>
      <c r="B15" s="61"/>
      <c r="C15" s="61"/>
      <c r="D15" s="61"/>
      <c r="E15" s="61"/>
    </row>
    <row r="16" spans="1:5" ht="15" customHeight="1" x14ac:dyDescent="0.25">
      <c r="A16" s="65" t="s">
        <v>16</v>
      </c>
      <c r="B16" s="66"/>
      <c r="C16" s="66"/>
      <c r="D16" s="66"/>
      <c r="E16" s="66"/>
    </row>
    <row r="17" spans="1:7" ht="31.5" customHeight="1" x14ac:dyDescent="0.25">
      <c r="A17" s="61" t="s">
        <v>17</v>
      </c>
      <c r="B17" s="61"/>
      <c r="C17" s="61"/>
      <c r="D17" s="61"/>
      <c r="E17" s="61"/>
    </row>
    <row r="18" spans="1:7" x14ac:dyDescent="0.25">
      <c r="A18" s="61" t="s">
        <v>28</v>
      </c>
      <c r="B18" s="61"/>
      <c r="C18" s="61"/>
      <c r="D18" s="61"/>
      <c r="E18" s="61"/>
    </row>
    <row r="19" spans="1:7" ht="35.25" customHeight="1" x14ac:dyDescent="0.25">
      <c r="A19" s="67" t="s">
        <v>29</v>
      </c>
      <c r="B19" s="67"/>
      <c r="C19" s="67"/>
      <c r="D19" s="67"/>
      <c r="E19" s="67"/>
    </row>
    <row r="20" spans="1:7" ht="14.25" customHeight="1" x14ac:dyDescent="0.25">
      <c r="A20" s="67"/>
      <c r="B20" s="67"/>
      <c r="C20" s="67"/>
      <c r="D20" s="67"/>
      <c r="E20" s="67"/>
      <c r="F20" s="2">
        <f>67.9+3218.3</f>
        <v>3286.2000000000003</v>
      </c>
      <c r="G20" s="2">
        <v>3</v>
      </c>
    </row>
    <row r="21" spans="1:7" ht="123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48</v>
      </c>
      <c r="B22" s="8" t="s">
        <v>45</v>
      </c>
      <c r="C22" s="3" t="s">
        <v>4</v>
      </c>
      <c r="D22" s="3">
        <v>12.36</v>
      </c>
      <c r="E22" s="7">
        <f>D22*F20*G20</f>
        <v>121852.296</v>
      </c>
    </row>
    <row r="23" spans="1:7" ht="75" x14ac:dyDescent="0.25">
      <c r="A23" s="6" t="s">
        <v>52</v>
      </c>
      <c r="B23" s="8" t="s">
        <v>31</v>
      </c>
      <c r="C23" s="3" t="s">
        <v>4</v>
      </c>
      <c r="D23" s="3"/>
      <c r="E23" s="7">
        <f>1712.68*3</f>
        <v>5138.04</v>
      </c>
      <c r="G23" s="18"/>
    </row>
    <row r="24" spans="1:7" x14ac:dyDescent="0.25">
      <c r="A24" s="6" t="s">
        <v>43</v>
      </c>
      <c r="B24" s="8" t="s">
        <v>24</v>
      </c>
      <c r="C24" s="3" t="s">
        <v>4</v>
      </c>
      <c r="D24" s="3">
        <v>4.78</v>
      </c>
      <c r="E24" s="7">
        <f>D24*F20*G20</f>
        <v>47124.108000000007</v>
      </c>
      <c r="G24" s="18"/>
    </row>
    <row r="25" spans="1:7" x14ac:dyDescent="0.25">
      <c r="A25" s="6" t="s">
        <v>56</v>
      </c>
      <c r="B25" s="8" t="s">
        <v>31</v>
      </c>
      <c r="C25" s="3" t="s">
        <v>32</v>
      </c>
      <c r="D25" s="3"/>
      <c r="E25" s="7">
        <v>6945.97</v>
      </c>
      <c r="G25" s="18"/>
    </row>
    <row r="26" spans="1:7" x14ac:dyDescent="0.25">
      <c r="A26" s="6" t="s">
        <v>57</v>
      </c>
      <c r="B26" s="8" t="s">
        <v>31</v>
      </c>
      <c r="C26" s="3" t="s">
        <v>32</v>
      </c>
      <c r="D26" s="3"/>
      <c r="E26" s="7">
        <v>2674.48</v>
      </c>
      <c r="G26" s="18"/>
    </row>
    <row r="27" spans="1:7" x14ac:dyDescent="0.25">
      <c r="A27" s="6" t="s">
        <v>58</v>
      </c>
      <c r="B27" s="8" t="s">
        <v>31</v>
      </c>
      <c r="C27" s="3" t="s">
        <v>32</v>
      </c>
      <c r="D27" s="3"/>
      <c r="E27" s="7">
        <v>1556.7</v>
      </c>
      <c r="G27" s="18"/>
    </row>
    <row r="28" spans="1:7" x14ac:dyDescent="0.25">
      <c r="A28" s="6" t="s">
        <v>30</v>
      </c>
      <c r="B28" s="8" t="s">
        <v>31</v>
      </c>
      <c r="C28" s="3" t="s">
        <v>32</v>
      </c>
      <c r="D28" s="3"/>
      <c r="E28" s="7">
        <v>5010.28</v>
      </c>
      <c r="G28" s="18"/>
    </row>
    <row r="29" spans="1:7" x14ac:dyDescent="0.25">
      <c r="A29" s="9" t="s">
        <v>59</v>
      </c>
      <c r="B29" s="19" t="s">
        <v>68</v>
      </c>
      <c r="C29" s="3" t="s">
        <v>53</v>
      </c>
      <c r="D29" s="19">
        <v>1</v>
      </c>
      <c r="E29" s="7">
        <f>D29*206.95</f>
        <v>206.95</v>
      </c>
      <c r="G29" s="18"/>
    </row>
    <row r="30" spans="1:7" x14ac:dyDescent="0.25">
      <c r="A30" s="20" t="s">
        <v>60</v>
      </c>
      <c r="B30" s="19" t="s">
        <v>68</v>
      </c>
      <c r="C30" s="3" t="s">
        <v>53</v>
      </c>
      <c r="D30" s="19">
        <v>1</v>
      </c>
      <c r="E30" s="7">
        <f t="shared" ref="E30:E37" si="0">D30*206.95</f>
        <v>206.95</v>
      </c>
      <c r="G30" s="18"/>
    </row>
    <row r="31" spans="1:7" ht="30" x14ac:dyDescent="0.25">
      <c r="A31" s="9" t="s">
        <v>61</v>
      </c>
      <c r="B31" s="19" t="s">
        <v>68</v>
      </c>
      <c r="C31" s="3" t="s">
        <v>53</v>
      </c>
      <c r="D31" s="19">
        <v>16</v>
      </c>
      <c r="E31" s="7">
        <f t="shared" si="0"/>
        <v>3311.2</v>
      </c>
      <c r="G31" s="18"/>
    </row>
    <row r="32" spans="1:7" x14ac:dyDescent="0.25">
      <c r="A32" s="9" t="s">
        <v>62</v>
      </c>
      <c r="B32" s="19" t="s">
        <v>69</v>
      </c>
      <c r="C32" s="3" t="s">
        <v>53</v>
      </c>
      <c r="D32" s="19">
        <v>2</v>
      </c>
      <c r="E32" s="7">
        <f t="shared" si="0"/>
        <v>413.9</v>
      </c>
      <c r="G32" s="18"/>
    </row>
    <row r="33" spans="1:7" x14ac:dyDescent="0.25">
      <c r="A33" s="9" t="s">
        <v>63</v>
      </c>
      <c r="B33" s="19" t="s">
        <v>69</v>
      </c>
      <c r="C33" s="3" t="s">
        <v>53</v>
      </c>
      <c r="D33" s="19">
        <v>1</v>
      </c>
      <c r="E33" s="7">
        <f t="shared" si="0"/>
        <v>206.95</v>
      </c>
      <c r="G33" s="18"/>
    </row>
    <row r="34" spans="1:7" ht="30" x14ac:dyDescent="0.25">
      <c r="A34" s="9" t="s">
        <v>64</v>
      </c>
      <c r="B34" s="19" t="s">
        <v>69</v>
      </c>
      <c r="C34" s="3" t="s">
        <v>53</v>
      </c>
      <c r="D34" s="29">
        <v>4</v>
      </c>
      <c r="E34" s="7">
        <f t="shared" si="0"/>
        <v>827.8</v>
      </c>
      <c r="G34" s="18"/>
    </row>
    <row r="35" spans="1:7" x14ac:dyDescent="0.25">
      <c r="A35" s="9" t="s">
        <v>65</v>
      </c>
      <c r="B35" s="19" t="s">
        <v>69</v>
      </c>
      <c r="C35" s="3" t="s">
        <v>53</v>
      </c>
      <c r="D35" s="25">
        <v>10</v>
      </c>
      <c r="E35" s="7">
        <f t="shared" si="0"/>
        <v>2069.5</v>
      </c>
      <c r="G35" s="18"/>
    </row>
    <row r="36" spans="1:7" x14ac:dyDescent="0.25">
      <c r="A36" s="9" t="s">
        <v>66</v>
      </c>
      <c r="B36" s="19" t="s">
        <v>46</v>
      </c>
      <c r="C36" s="3" t="s">
        <v>32</v>
      </c>
      <c r="D36" s="19"/>
      <c r="E36" s="7">
        <v>1218.58</v>
      </c>
      <c r="G36" s="18"/>
    </row>
    <row r="37" spans="1:7" x14ac:dyDescent="0.25">
      <c r="A37" s="9" t="s">
        <v>67</v>
      </c>
      <c r="B37" s="19" t="s">
        <v>46</v>
      </c>
      <c r="C37" s="3" t="s">
        <v>53</v>
      </c>
      <c r="D37" s="19">
        <v>4</v>
      </c>
      <c r="E37" s="7">
        <f t="shared" si="0"/>
        <v>827.8</v>
      </c>
      <c r="G37" s="18"/>
    </row>
    <row r="38" spans="1:7" s="14" customFormat="1" ht="14.25" x14ac:dyDescent="0.2">
      <c r="A38" s="10" t="s">
        <v>33</v>
      </c>
      <c r="B38" s="11"/>
      <c r="C38" s="12"/>
      <c r="D38" s="12"/>
      <c r="E38" s="13">
        <f>SUM(E22:E37)</f>
        <v>199591.50400000004</v>
      </c>
    </row>
    <row r="40" spans="1:7" ht="33" customHeight="1" x14ac:dyDescent="0.25">
      <c r="A40" s="68" t="s">
        <v>70</v>
      </c>
      <c r="B40" s="68"/>
      <c r="C40" s="68"/>
      <c r="D40" s="68"/>
      <c r="E40" s="68"/>
    </row>
    <row r="41" spans="1:7" ht="31.5" customHeight="1" x14ac:dyDescent="0.25">
      <c r="A41" s="61" t="s">
        <v>21</v>
      </c>
      <c r="B41" s="61"/>
      <c r="C41" s="61"/>
      <c r="D41" s="61"/>
      <c r="E41" s="61"/>
    </row>
    <row r="42" spans="1:7" x14ac:dyDescent="0.25">
      <c r="A42" s="61" t="s">
        <v>20</v>
      </c>
      <c r="B42" s="61"/>
      <c r="C42" s="61"/>
      <c r="D42" s="61"/>
      <c r="E42" s="61"/>
    </row>
    <row r="43" spans="1:7" ht="33" customHeight="1" x14ac:dyDescent="0.25">
      <c r="A43" s="61" t="s">
        <v>36</v>
      </c>
      <c r="B43" s="61"/>
      <c r="C43" s="61"/>
      <c r="D43" s="61"/>
      <c r="E43" s="61"/>
    </row>
    <row r="44" spans="1:7" ht="9.75" customHeight="1" x14ac:dyDescent="0.25">
      <c r="A44" s="61" t="s">
        <v>18</v>
      </c>
      <c r="B44" s="61"/>
      <c r="C44" s="61"/>
      <c r="D44" s="61"/>
      <c r="E44" s="61"/>
    </row>
    <row r="45" spans="1:7" x14ac:dyDescent="0.25">
      <c r="A45" s="64" t="s">
        <v>5</v>
      </c>
      <c r="B45" s="64"/>
      <c r="C45" s="64"/>
      <c r="D45" s="64"/>
      <c r="E45" s="64"/>
    </row>
    <row r="46" spans="1:7" ht="9" customHeight="1" x14ac:dyDescent="0.25">
      <c r="A46" s="61" t="s">
        <v>18</v>
      </c>
      <c r="B46" s="61"/>
      <c r="C46" s="61"/>
      <c r="D46" s="61"/>
      <c r="E46" s="61"/>
    </row>
    <row r="47" spans="1:7" x14ac:dyDescent="0.25">
      <c r="A47" s="62" t="s">
        <v>34</v>
      </c>
      <c r="B47" s="62"/>
      <c r="C47" s="62"/>
      <c r="D47" s="62"/>
      <c r="E47" s="62"/>
    </row>
    <row r="48" spans="1:7" x14ac:dyDescent="0.25">
      <c r="B48" s="63" t="s">
        <v>19</v>
      </c>
      <c r="C48" s="63"/>
      <c r="D48" s="63"/>
      <c r="E48" s="5" t="s">
        <v>6</v>
      </c>
    </row>
    <row r="49" spans="1:5" x14ac:dyDescent="0.25">
      <c r="A49" s="23"/>
      <c r="B49" s="23"/>
      <c r="C49" s="23"/>
      <c r="D49" s="23"/>
      <c r="E49" s="23"/>
    </row>
    <row r="50" spans="1:5" x14ac:dyDescent="0.25">
      <c r="A50" s="62" t="s">
        <v>35</v>
      </c>
      <c r="B50" s="62"/>
      <c r="C50" s="62"/>
      <c r="D50" s="62"/>
      <c r="E50" s="62"/>
    </row>
    <row r="51" spans="1:5" x14ac:dyDescent="0.25">
      <c r="B51" s="63" t="s">
        <v>19</v>
      </c>
      <c r="C51" s="63"/>
      <c r="D51" s="63"/>
      <c r="E51" s="5" t="s">
        <v>6</v>
      </c>
    </row>
    <row r="52" spans="1:5" x14ac:dyDescent="0.25">
      <c r="A52" s="2" t="s">
        <v>40</v>
      </c>
    </row>
    <row r="53" spans="1:5" x14ac:dyDescent="0.25">
      <c r="A53" s="2" t="s">
        <v>47</v>
      </c>
    </row>
    <row r="54" spans="1:5" x14ac:dyDescent="0.25">
      <c r="A54" s="14" t="s">
        <v>37</v>
      </c>
    </row>
    <row r="55" spans="1:5" x14ac:dyDescent="0.25">
      <c r="A55" s="14" t="s">
        <v>44</v>
      </c>
      <c r="B55" s="15">
        <v>78502.509999999995</v>
      </c>
    </row>
    <row r="56" spans="1:5" ht="30" customHeight="1" x14ac:dyDescent="0.25">
      <c r="A56" s="22" t="s">
        <v>71</v>
      </c>
      <c r="B56" s="16"/>
    </row>
    <row r="57" spans="1:5" x14ac:dyDescent="0.25">
      <c r="A57" s="2" t="s">
        <v>38</v>
      </c>
      <c r="B57" s="16">
        <v>194417.56</v>
      </c>
    </row>
    <row r="58" spans="1:5" x14ac:dyDescent="0.25">
      <c r="A58" s="2" t="s">
        <v>125</v>
      </c>
      <c r="B58" s="16">
        <v>2597.33</v>
      </c>
    </row>
    <row r="59" spans="1:5" x14ac:dyDescent="0.25">
      <c r="A59" s="2" t="s">
        <v>50</v>
      </c>
      <c r="B59" s="16">
        <v>1050</v>
      </c>
    </row>
    <row r="60" spans="1:5" x14ac:dyDescent="0.25">
      <c r="A60" s="2" t="s">
        <v>49</v>
      </c>
      <c r="B60" s="16">
        <f>3*300</f>
        <v>900</v>
      </c>
    </row>
    <row r="61" spans="1:5" x14ac:dyDescent="0.25">
      <c r="A61" s="2" t="s">
        <v>51</v>
      </c>
      <c r="B61" s="16">
        <f>3*200</f>
        <v>600</v>
      </c>
    </row>
    <row r="62" spans="1:5" ht="30" x14ac:dyDescent="0.25">
      <c r="A62" s="22" t="s">
        <v>41</v>
      </c>
      <c r="B62" s="16">
        <f>E38</f>
        <v>199591.50400000004</v>
      </c>
    </row>
    <row r="63" spans="1:5" x14ac:dyDescent="0.25">
      <c r="A63" s="17" t="s">
        <v>39</v>
      </c>
      <c r="B63" s="15">
        <f>B55+B57+B58+B59+B60+B61-B62</f>
        <v>78475.895999999979</v>
      </c>
    </row>
    <row r="65" spans="2:2" x14ac:dyDescent="0.25">
      <c r="B65" s="18"/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45:E45"/>
    <mergeCell ref="A15:E15"/>
    <mergeCell ref="A16:E16"/>
    <mergeCell ref="A17:E17"/>
    <mergeCell ref="A18:E18"/>
    <mergeCell ref="A19:E19"/>
    <mergeCell ref="A20:E20"/>
    <mergeCell ref="A40:E40"/>
    <mergeCell ref="A41:E41"/>
    <mergeCell ref="A42:E42"/>
    <mergeCell ref="A43:E43"/>
    <mergeCell ref="A44:E44"/>
    <mergeCell ref="A46:E46"/>
    <mergeCell ref="A47:E47"/>
    <mergeCell ref="B48:D48"/>
    <mergeCell ref="A50:E50"/>
    <mergeCell ref="B51:D51"/>
  </mergeCell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22" zoomScaleNormal="100" zoomScaleSheetLayoutView="100" workbookViewId="0">
      <selection activeCell="A31" sqref="A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1.5703125" style="2" customWidth="1"/>
    <col min="9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28.5" customHeight="1" x14ac:dyDescent="0.25">
      <c r="A2" s="70" t="s">
        <v>12</v>
      </c>
      <c r="B2" s="71"/>
      <c r="C2" s="71"/>
      <c r="D2" s="71"/>
      <c r="E2" s="71"/>
    </row>
    <row r="3" spans="1:5" ht="13.5" customHeight="1" x14ac:dyDescent="0.25">
      <c r="A3" s="72" t="s">
        <v>83</v>
      </c>
      <c r="B3" s="72"/>
      <c r="C3" s="72"/>
      <c r="D3" s="72"/>
      <c r="E3" s="72"/>
    </row>
    <row r="4" spans="1:5" s="1" customFormat="1" ht="15.75" x14ac:dyDescent="0.25">
      <c r="A4" s="32" t="s">
        <v>13</v>
      </c>
      <c r="B4" s="33"/>
      <c r="C4" s="33"/>
      <c r="D4" s="77" t="s">
        <v>84</v>
      </c>
      <c r="E4" s="77"/>
    </row>
    <row r="5" spans="1:5" ht="15.75" customHeight="1" x14ac:dyDescent="0.25">
      <c r="A5" s="28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73" t="s">
        <v>25</v>
      </c>
      <c r="B7" s="73"/>
      <c r="C7" s="73"/>
      <c r="D7" s="73"/>
      <c r="E7" s="73"/>
    </row>
    <row r="8" spans="1:5" x14ac:dyDescent="0.25">
      <c r="A8" s="65" t="s">
        <v>1</v>
      </c>
      <c r="B8" s="65"/>
      <c r="C8" s="65"/>
      <c r="D8" s="65"/>
      <c r="E8" s="65"/>
    </row>
    <row r="9" spans="1:5" ht="18" customHeight="1" x14ac:dyDescent="0.25">
      <c r="A9" s="61" t="s">
        <v>26</v>
      </c>
      <c r="B9" s="61"/>
      <c r="C9" s="61"/>
      <c r="D9" s="61"/>
      <c r="E9" s="61"/>
    </row>
    <row r="10" spans="1:5" ht="27" customHeight="1" x14ac:dyDescent="0.25">
      <c r="A10" s="74" t="s">
        <v>14</v>
      </c>
      <c r="B10" s="75"/>
      <c r="C10" s="75"/>
      <c r="D10" s="75"/>
      <c r="E10" s="75"/>
    </row>
    <row r="11" spans="1:5" ht="32.25" customHeight="1" x14ac:dyDescent="0.25">
      <c r="A11" s="61" t="s">
        <v>27</v>
      </c>
      <c r="B11" s="61"/>
      <c r="C11" s="61"/>
      <c r="D11" s="61"/>
      <c r="E11" s="61"/>
    </row>
    <row r="12" spans="1:5" ht="16.5" customHeight="1" x14ac:dyDescent="0.25">
      <c r="A12" s="65" t="s">
        <v>15</v>
      </c>
      <c r="B12" s="66"/>
      <c r="C12" s="66"/>
      <c r="D12" s="66"/>
      <c r="E12" s="66"/>
    </row>
    <row r="13" spans="1:5" x14ac:dyDescent="0.25">
      <c r="A13" s="61" t="s">
        <v>22</v>
      </c>
      <c r="B13" s="61"/>
      <c r="C13" s="61"/>
      <c r="D13" s="61"/>
      <c r="E13" s="61"/>
    </row>
    <row r="14" spans="1:5" ht="14.25" customHeight="1" x14ac:dyDescent="0.25">
      <c r="A14" s="65" t="s">
        <v>2</v>
      </c>
      <c r="B14" s="66"/>
      <c r="C14" s="66"/>
      <c r="D14" s="66"/>
      <c r="E14" s="66"/>
    </row>
    <row r="15" spans="1:5" ht="12" customHeight="1" x14ac:dyDescent="0.25">
      <c r="A15" s="61" t="s">
        <v>23</v>
      </c>
      <c r="B15" s="61"/>
      <c r="C15" s="61"/>
      <c r="D15" s="61"/>
      <c r="E15" s="61"/>
    </row>
    <row r="16" spans="1:5" ht="15" customHeight="1" x14ac:dyDescent="0.25">
      <c r="A16" s="65" t="s">
        <v>16</v>
      </c>
      <c r="B16" s="66"/>
      <c r="C16" s="66"/>
      <c r="D16" s="66"/>
      <c r="E16" s="66"/>
    </row>
    <row r="17" spans="1:7" ht="31.5" customHeight="1" x14ac:dyDescent="0.25">
      <c r="A17" s="61" t="s">
        <v>17</v>
      </c>
      <c r="B17" s="61"/>
      <c r="C17" s="61"/>
      <c r="D17" s="61"/>
      <c r="E17" s="61"/>
    </row>
    <row r="18" spans="1:7" x14ac:dyDescent="0.25">
      <c r="A18" s="61" t="s">
        <v>28</v>
      </c>
      <c r="B18" s="61"/>
      <c r="C18" s="61"/>
      <c r="D18" s="61"/>
      <c r="E18" s="61"/>
    </row>
    <row r="19" spans="1:7" ht="35.25" customHeight="1" x14ac:dyDescent="0.25">
      <c r="A19" s="67" t="s">
        <v>29</v>
      </c>
      <c r="B19" s="67"/>
      <c r="C19" s="67"/>
      <c r="D19" s="67"/>
      <c r="E19" s="67"/>
    </row>
    <row r="20" spans="1:7" ht="14.25" customHeight="1" x14ac:dyDescent="0.25">
      <c r="A20" s="67"/>
      <c r="B20" s="67"/>
      <c r="C20" s="67"/>
      <c r="D20" s="67"/>
      <c r="E20" s="67"/>
      <c r="F20" s="2">
        <f>67.9+3218.3</f>
        <v>3286.2000000000003</v>
      </c>
      <c r="G20" s="2">
        <v>3</v>
      </c>
    </row>
    <row r="21" spans="1:7" ht="123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48</v>
      </c>
      <c r="B22" s="8" t="s">
        <v>45</v>
      </c>
      <c r="C22" s="3" t="s">
        <v>4</v>
      </c>
      <c r="D22" s="3">
        <v>12.36</v>
      </c>
      <c r="E22" s="7">
        <f>D22*F20*G20</f>
        <v>121852.296</v>
      </c>
    </row>
    <row r="23" spans="1:7" ht="60" x14ac:dyDescent="0.25">
      <c r="A23" s="6" t="s">
        <v>72</v>
      </c>
      <c r="B23" s="8" t="s">
        <v>73</v>
      </c>
      <c r="C23" s="3" t="s">
        <v>4</v>
      </c>
      <c r="D23" s="3"/>
      <c r="E23" s="7">
        <f>1712.68*2</f>
        <v>3425.36</v>
      </c>
      <c r="G23" s="18"/>
    </row>
    <row r="24" spans="1:7" x14ac:dyDescent="0.25">
      <c r="A24" s="6" t="s">
        <v>43</v>
      </c>
      <c r="B24" s="8" t="s">
        <v>24</v>
      </c>
      <c r="C24" s="3" t="s">
        <v>4</v>
      </c>
      <c r="D24" s="3">
        <v>4.78</v>
      </c>
      <c r="E24" s="7">
        <f>D24*F20*G20</f>
        <v>47124.108000000007</v>
      </c>
      <c r="G24" s="18"/>
    </row>
    <row r="25" spans="1:7" ht="25.5" x14ac:dyDescent="0.25">
      <c r="A25" s="6" t="s">
        <v>79</v>
      </c>
      <c r="B25" s="8" t="s">
        <v>80</v>
      </c>
      <c r="C25" s="3" t="s">
        <v>32</v>
      </c>
      <c r="D25" s="3"/>
      <c r="E25" s="7">
        <v>1493.79</v>
      </c>
      <c r="G25" s="18"/>
    </row>
    <row r="26" spans="1:7" x14ac:dyDescent="0.25">
      <c r="A26" s="6" t="s">
        <v>56</v>
      </c>
      <c r="B26" s="8" t="s">
        <v>73</v>
      </c>
      <c r="C26" s="3" t="s">
        <v>32</v>
      </c>
      <c r="D26" s="3"/>
      <c r="E26" s="7">
        <v>7713.29</v>
      </c>
      <c r="G26" s="18"/>
    </row>
    <row r="27" spans="1:7" x14ac:dyDescent="0.25">
      <c r="A27" s="6" t="s">
        <v>57</v>
      </c>
      <c r="B27" s="8" t="s">
        <v>73</v>
      </c>
      <c r="C27" s="3" t="s">
        <v>32</v>
      </c>
      <c r="D27" s="3"/>
      <c r="E27" s="7">
        <v>3397.64</v>
      </c>
      <c r="G27" s="18"/>
    </row>
    <row r="28" spans="1:7" x14ac:dyDescent="0.25">
      <c r="A28" s="6" t="s">
        <v>58</v>
      </c>
      <c r="B28" s="8" t="s">
        <v>73</v>
      </c>
      <c r="C28" s="3" t="s">
        <v>32</v>
      </c>
      <c r="D28" s="3"/>
      <c r="E28" s="7">
        <v>1556.7</v>
      </c>
      <c r="G28" s="18"/>
    </row>
    <row r="29" spans="1:7" x14ac:dyDescent="0.25">
      <c r="A29" s="6" t="s">
        <v>30</v>
      </c>
      <c r="B29" s="8" t="s">
        <v>73</v>
      </c>
      <c r="C29" s="3" t="s">
        <v>32</v>
      </c>
      <c r="D29" s="3"/>
      <c r="E29" s="7">
        <f>6057.78-3931.69+80</f>
        <v>2206.0899999999997</v>
      </c>
      <c r="G29" s="18"/>
    </row>
    <row r="30" spans="1:7" ht="30" x14ac:dyDescent="0.25">
      <c r="A30" s="30" t="s">
        <v>81</v>
      </c>
      <c r="B30" s="8" t="s">
        <v>73</v>
      </c>
      <c r="C30" s="3" t="s">
        <v>32</v>
      </c>
      <c r="D30" s="31"/>
      <c r="E30" s="7">
        <v>6929.07</v>
      </c>
      <c r="G30" s="18"/>
    </row>
    <row r="31" spans="1:7" ht="30" x14ac:dyDescent="0.25">
      <c r="A31" s="9" t="s">
        <v>78</v>
      </c>
      <c r="B31" s="19" t="s">
        <v>76</v>
      </c>
      <c r="C31" s="3" t="s">
        <v>53</v>
      </c>
      <c r="D31" s="19"/>
      <c r="E31" s="7">
        <v>15417.53</v>
      </c>
      <c r="G31" s="18"/>
    </row>
    <row r="32" spans="1:7" x14ac:dyDescent="0.25">
      <c r="A32" s="9" t="s">
        <v>74</v>
      </c>
      <c r="B32" s="19" t="s">
        <v>76</v>
      </c>
      <c r="C32" s="3" t="s">
        <v>53</v>
      </c>
      <c r="D32" s="19">
        <v>2</v>
      </c>
      <c r="E32" s="7">
        <f t="shared" ref="E32:E33" si="0">D32*206.95</f>
        <v>413.9</v>
      </c>
      <c r="G32" s="18"/>
    </row>
    <row r="33" spans="1:7" x14ac:dyDescent="0.25">
      <c r="A33" s="9" t="s">
        <v>75</v>
      </c>
      <c r="B33" s="19" t="s">
        <v>77</v>
      </c>
      <c r="C33" s="3" t="s">
        <v>53</v>
      </c>
      <c r="D33" s="19">
        <v>1.5</v>
      </c>
      <c r="E33" s="7">
        <f t="shared" si="0"/>
        <v>310.42499999999995</v>
      </c>
      <c r="G33" s="18"/>
    </row>
    <row r="34" spans="1:7" s="14" customFormat="1" ht="14.25" x14ac:dyDescent="0.2">
      <c r="A34" s="10" t="s">
        <v>33</v>
      </c>
      <c r="B34" s="11"/>
      <c r="C34" s="12"/>
      <c r="D34" s="12"/>
      <c r="E34" s="13">
        <f>SUM(E22:E33)</f>
        <v>211840.19900000005</v>
      </c>
    </row>
    <row r="36" spans="1:7" ht="33" customHeight="1" x14ac:dyDescent="0.25">
      <c r="A36" s="68" t="s">
        <v>85</v>
      </c>
      <c r="B36" s="68"/>
      <c r="C36" s="68"/>
      <c r="D36" s="68"/>
      <c r="E36" s="68"/>
    </row>
    <row r="37" spans="1:7" ht="31.5" customHeight="1" x14ac:dyDescent="0.25">
      <c r="A37" s="61" t="s">
        <v>21</v>
      </c>
      <c r="B37" s="61"/>
      <c r="C37" s="61"/>
      <c r="D37" s="61"/>
      <c r="E37" s="61"/>
    </row>
    <row r="38" spans="1:7" x14ac:dyDescent="0.25">
      <c r="A38" s="61" t="s">
        <v>20</v>
      </c>
      <c r="B38" s="61"/>
      <c r="C38" s="61"/>
      <c r="D38" s="61"/>
      <c r="E38" s="61"/>
    </row>
    <row r="39" spans="1:7" ht="33" customHeight="1" x14ac:dyDescent="0.25">
      <c r="A39" s="61" t="s">
        <v>36</v>
      </c>
      <c r="B39" s="61"/>
      <c r="C39" s="61"/>
      <c r="D39" s="61"/>
      <c r="E39" s="61"/>
    </row>
    <row r="40" spans="1:7" ht="9.75" customHeight="1" x14ac:dyDescent="0.25">
      <c r="A40" s="61" t="s">
        <v>18</v>
      </c>
      <c r="B40" s="61"/>
      <c r="C40" s="61"/>
      <c r="D40" s="61"/>
      <c r="E40" s="61"/>
    </row>
    <row r="41" spans="1:7" x14ac:dyDescent="0.25">
      <c r="A41" s="64" t="s">
        <v>5</v>
      </c>
      <c r="B41" s="64"/>
      <c r="C41" s="64"/>
      <c r="D41" s="64"/>
      <c r="E41" s="64"/>
    </row>
    <row r="42" spans="1:7" ht="9" customHeight="1" x14ac:dyDescent="0.25">
      <c r="A42" s="61" t="s">
        <v>18</v>
      </c>
      <c r="B42" s="61"/>
      <c r="C42" s="61"/>
      <c r="D42" s="61"/>
      <c r="E42" s="61"/>
    </row>
    <row r="43" spans="1:7" x14ac:dyDescent="0.25">
      <c r="A43" s="62" t="s">
        <v>34</v>
      </c>
      <c r="B43" s="62"/>
      <c r="C43" s="62"/>
      <c r="D43" s="62"/>
      <c r="E43" s="62"/>
    </row>
    <row r="44" spans="1:7" x14ac:dyDescent="0.25">
      <c r="B44" s="63" t="s">
        <v>19</v>
      </c>
      <c r="C44" s="63"/>
      <c r="D44" s="63"/>
      <c r="E44" s="5" t="s">
        <v>6</v>
      </c>
    </row>
    <row r="45" spans="1:7" x14ac:dyDescent="0.25">
      <c r="A45" s="27"/>
      <c r="B45" s="27"/>
      <c r="C45" s="27"/>
      <c r="D45" s="27"/>
      <c r="E45" s="27"/>
    </row>
    <row r="46" spans="1:7" x14ac:dyDescent="0.25">
      <c r="A46" s="62" t="s">
        <v>35</v>
      </c>
      <c r="B46" s="62"/>
      <c r="C46" s="62"/>
      <c r="D46" s="62"/>
      <c r="E46" s="62"/>
    </row>
    <row r="47" spans="1:7" x14ac:dyDescent="0.25">
      <c r="B47" s="63" t="s">
        <v>19</v>
      </c>
      <c r="C47" s="63"/>
      <c r="D47" s="63"/>
      <c r="E47" s="5" t="s">
        <v>6</v>
      </c>
    </row>
    <row r="48" spans="1:7" x14ac:dyDescent="0.25">
      <c r="A48" s="2" t="s">
        <v>40</v>
      </c>
    </row>
    <row r="49" spans="1:2" x14ac:dyDescent="0.25">
      <c r="A49" s="2" t="s">
        <v>47</v>
      </c>
    </row>
    <row r="50" spans="1:2" x14ac:dyDescent="0.25">
      <c r="A50" s="14" t="s">
        <v>37</v>
      </c>
    </row>
    <row r="51" spans="1:2" x14ac:dyDescent="0.25">
      <c r="A51" s="14" t="s">
        <v>44</v>
      </c>
      <c r="B51" s="15">
        <f>'1кв'!B63</f>
        <v>78475.895999999979</v>
      </c>
    </row>
    <row r="52" spans="1:2" ht="30" customHeight="1" x14ac:dyDescent="0.25">
      <c r="A52" s="26" t="s">
        <v>82</v>
      </c>
      <c r="B52" s="16"/>
    </row>
    <row r="53" spans="1:2" x14ac:dyDescent="0.25">
      <c r="A53" s="2" t="s">
        <v>38</v>
      </c>
      <c r="B53" s="16">
        <f>188444.16-36.89</f>
        <v>188407.27</v>
      </c>
    </row>
    <row r="54" spans="1:2" x14ac:dyDescent="0.25">
      <c r="A54" s="2" t="s">
        <v>42</v>
      </c>
      <c r="B54" s="16">
        <v>13639.34</v>
      </c>
    </row>
    <row r="55" spans="1:2" x14ac:dyDescent="0.25">
      <c r="A55" s="2" t="s">
        <v>50</v>
      </c>
      <c r="B55" s="16">
        <v>1050</v>
      </c>
    </row>
    <row r="56" spans="1:2" x14ac:dyDescent="0.25">
      <c r="A56" s="2" t="s">
        <v>49</v>
      </c>
      <c r="B56" s="16">
        <f>3*300</f>
        <v>900</v>
      </c>
    </row>
    <row r="57" spans="1:2" x14ac:dyDescent="0.25">
      <c r="A57" s="2" t="s">
        <v>51</v>
      </c>
      <c r="B57" s="16">
        <f>3*200</f>
        <v>600</v>
      </c>
    </row>
    <row r="58" spans="1:2" ht="30" x14ac:dyDescent="0.25">
      <c r="A58" s="26" t="s">
        <v>41</v>
      </c>
      <c r="B58" s="16">
        <f>E34</f>
        <v>211840.19900000005</v>
      </c>
    </row>
    <row r="59" spans="1:2" x14ac:dyDescent="0.25">
      <c r="A59" s="17" t="s">
        <v>39</v>
      </c>
      <c r="B59" s="15">
        <f>B51+B53+B54+B55+B56+B57-B58</f>
        <v>71232.306999999942</v>
      </c>
    </row>
    <row r="61" spans="1:2" x14ac:dyDescent="0.25">
      <c r="B61" s="1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E43"/>
    <mergeCell ref="B44:D44"/>
    <mergeCell ref="A46:E46"/>
  </mergeCell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19" zoomScaleNormal="100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1.5703125" style="2" customWidth="1"/>
    <col min="9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28.5" customHeight="1" x14ac:dyDescent="0.25">
      <c r="A2" s="70" t="s">
        <v>12</v>
      </c>
      <c r="B2" s="71"/>
      <c r="C2" s="71"/>
      <c r="D2" s="71"/>
      <c r="E2" s="71"/>
    </row>
    <row r="3" spans="1:5" ht="13.5" customHeight="1" x14ac:dyDescent="0.25">
      <c r="A3" s="72" t="s">
        <v>88</v>
      </c>
      <c r="B3" s="72"/>
      <c r="C3" s="72"/>
      <c r="D3" s="72"/>
      <c r="E3" s="72"/>
    </row>
    <row r="4" spans="1:5" s="1" customFormat="1" ht="15.75" x14ac:dyDescent="0.25">
      <c r="A4" s="32" t="s">
        <v>13</v>
      </c>
      <c r="B4" s="33"/>
      <c r="C4" s="33"/>
      <c r="D4" s="77" t="s">
        <v>89</v>
      </c>
      <c r="E4" s="77"/>
    </row>
    <row r="5" spans="1:5" ht="15.75" customHeight="1" x14ac:dyDescent="0.25">
      <c r="A5" s="35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73" t="s">
        <v>25</v>
      </c>
      <c r="B7" s="73"/>
      <c r="C7" s="73"/>
      <c r="D7" s="73"/>
      <c r="E7" s="73"/>
    </row>
    <row r="8" spans="1:5" x14ac:dyDescent="0.25">
      <c r="A8" s="65" t="s">
        <v>1</v>
      </c>
      <c r="B8" s="65"/>
      <c r="C8" s="65"/>
      <c r="D8" s="65"/>
      <c r="E8" s="65"/>
    </row>
    <row r="9" spans="1:5" ht="18" customHeight="1" x14ac:dyDescent="0.25">
      <c r="A9" s="61" t="s">
        <v>26</v>
      </c>
      <c r="B9" s="61"/>
      <c r="C9" s="61"/>
      <c r="D9" s="61"/>
      <c r="E9" s="61"/>
    </row>
    <row r="10" spans="1:5" ht="27" customHeight="1" x14ac:dyDescent="0.25">
      <c r="A10" s="74" t="s">
        <v>14</v>
      </c>
      <c r="B10" s="75"/>
      <c r="C10" s="75"/>
      <c r="D10" s="75"/>
      <c r="E10" s="75"/>
    </row>
    <row r="11" spans="1:5" ht="32.25" customHeight="1" x14ac:dyDescent="0.25">
      <c r="A11" s="61" t="s">
        <v>27</v>
      </c>
      <c r="B11" s="61"/>
      <c r="C11" s="61"/>
      <c r="D11" s="61"/>
      <c r="E11" s="61"/>
    </row>
    <row r="12" spans="1:5" ht="16.5" customHeight="1" x14ac:dyDescent="0.25">
      <c r="A12" s="65" t="s">
        <v>15</v>
      </c>
      <c r="B12" s="66"/>
      <c r="C12" s="66"/>
      <c r="D12" s="66"/>
      <c r="E12" s="66"/>
    </row>
    <row r="13" spans="1:5" x14ac:dyDescent="0.25">
      <c r="A13" s="61" t="s">
        <v>22</v>
      </c>
      <c r="B13" s="61"/>
      <c r="C13" s="61"/>
      <c r="D13" s="61"/>
      <c r="E13" s="61"/>
    </row>
    <row r="14" spans="1:5" ht="14.25" customHeight="1" x14ac:dyDescent="0.25">
      <c r="A14" s="65" t="s">
        <v>2</v>
      </c>
      <c r="B14" s="66"/>
      <c r="C14" s="66"/>
      <c r="D14" s="66"/>
      <c r="E14" s="66"/>
    </row>
    <row r="15" spans="1:5" ht="12" customHeight="1" x14ac:dyDescent="0.25">
      <c r="A15" s="61" t="s">
        <v>23</v>
      </c>
      <c r="B15" s="61"/>
      <c r="C15" s="61"/>
      <c r="D15" s="61"/>
      <c r="E15" s="61"/>
    </row>
    <row r="16" spans="1:5" ht="15" customHeight="1" x14ac:dyDescent="0.25">
      <c r="A16" s="65" t="s">
        <v>16</v>
      </c>
      <c r="B16" s="66"/>
      <c r="C16" s="66"/>
      <c r="D16" s="66"/>
      <c r="E16" s="66"/>
    </row>
    <row r="17" spans="1:7" ht="31.5" customHeight="1" x14ac:dyDescent="0.25">
      <c r="A17" s="61" t="s">
        <v>17</v>
      </c>
      <c r="B17" s="61"/>
      <c r="C17" s="61"/>
      <c r="D17" s="61"/>
      <c r="E17" s="61"/>
    </row>
    <row r="18" spans="1:7" x14ac:dyDescent="0.25">
      <c r="A18" s="61" t="s">
        <v>28</v>
      </c>
      <c r="B18" s="61"/>
      <c r="C18" s="61"/>
      <c r="D18" s="61"/>
      <c r="E18" s="61"/>
    </row>
    <row r="19" spans="1:7" ht="35.25" customHeight="1" x14ac:dyDescent="0.25">
      <c r="A19" s="67" t="s">
        <v>29</v>
      </c>
      <c r="B19" s="67"/>
      <c r="C19" s="67"/>
      <c r="D19" s="67"/>
      <c r="E19" s="67"/>
    </row>
    <row r="20" spans="1:7" ht="14.25" customHeight="1" x14ac:dyDescent="0.25">
      <c r="A20" s="67"/>
      <c r="B20" s="67"/>
      <c r="C20" s="67"/>
      <c r="D20" s="67"/>
      <c r="E20" s="67"/>
      <c r="F20" s="2">
        <f>67.9+3218.3</f>
        <v>3286.2000000000003</v>
      </c>
      <c r="G20" s="2">
        <v>3</v>
      </c>
    </row>
    <row r="21" spans="1:7" ht="123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48</v>
      </c>
      <c r="B22" s="8" t="s">
        <v>45</v>
      </c>
      <c r="C22" s="3" t="s">
        <v>4</v>
      </c>
      <c r="D22" s="3">
        <v>13.1</v>
      </c>
      <c r="E22" s="7">
        <f>D22*F20*G20</f>
        <v>129147.66</v>
      </c>
    </row>
    <row r="23" spans="1:7" ht="45" x14ac:dyDescent="0.25">
      <c r="A23" s="6" t="s">
        <v>86</v>
      </c>
      <c r="B23" s="8" t="s">
        <v>87</v>
      </c>
      <c r="C23" s="3" t="s">
        <v>4</v>
      </c>
      <c r="D23" s="3"/>
      <c r="E23" s="7">
        <f>1712.68*3</f>
        <v>5138.04</v>
      </c>
      <c r="G23" s="18"/>
    </row>
    <row r="24" spans="1:7" x14ac:dyDescent="0.25">
      <c r="A24" s="6" t="s">
        <v>43</v>
      </c>
      <c r="B24" s="8" t="s">
        <v>24</v>
      </c>
      <c r="C24" s="3" t="s">
        <v>4</v>
      </c>
      <c r="D24" s="3">
        <v>5</v>
      </c>
      <c r="E24" s="7">
        <f>D24*F20*G20</f>
        <v>49293</v>
      </c>
      <c r="G24" s="18"/>
    </row>
    <row r="25" spans="1:7" ht="25.5" x14ac:dyDescent="0.25">
      <c r="A25" s="6" t="s">
        <v>79</v>
      </c>
      <c r="B25" s="8" t="s">
        <v>80</v>
      </c>
      <c r="C25" s="3" t="s">
        <v>32</v>
      </c>
      <c r="D25" s="3"/>
      <c r="E25" s="7">
        <v>0</v>
      </c>
      <c r="G25" s="18"/>
    </row>
    <row r="26" spans="1:7" x14ac:dyDescent="0.25">
      <c r="A26" s="6" t="s">
        <v>56</v>
      </c>
      <c r="B26" s="8" t="s">
        <v>87</v>
      </c>
      <c r="C26" s="3" t="s">
        <v>32</v>
      </c>
      <c r="D26" s="3"/>
      <c r="E26" s="7">
        <v>9144.06</v>
      </c>
      <c r="G26" s="18"/>
    </row>
    <row r="27" spans="1:7" x14ac:dyDescent="0.25">
      <c r="A27" s="6" t="s">
        <v>57</v>
      </c>
      <c r="B27" s="8" t="s">
        <v>87</v>
      </c>
      <c r="C27" s="3" t="s">
        <v>32</v>
      </c>
      <c r="D27" s="3"/>
      <c r="E27" s="7">
        <v>3748.16</v>
      </c>
      <c r="G27" s="18"/>
    </row>
    <row r="28" spans="1:7" x14ac:dyDescent="0.25">
      <c r="A28" s="6" t="s">
        <v>58</v>
      </c>
      <c r="B28" s="8" t="s">
        <v>87</v>
      </c>
      <c r="C28" s="3" t="s">
        <v>32</v>
      </c>
      <c r="D28" s="3"/>
      <c r="E28" s="7">
        <v>1608.48</v>
      </c>
      <c r="G28" s="18"/>
    </row>
    <row r="29" spans="1:7" x14ac:dyDescent="0.25">
      <c r="A29" s="6" t="s">
        <v>30</v>
      </c>
      <c r="B29" s="8" t="s">
        <v>87</v>
      </c>
      <c r="C29" s="3" t="s">
        <v>32</v>
      </c>
      <c r="D29" s="3"/>
      <c r="E29" s="7">
        <v>2205.96</v>
      </c>
      <c r="G29" s="18"/>
    </row>
    <row r="30" spans="1:7" s="14" customFormat="1" ht="14.25" x14ac:dyDescent="0.2">
      <c r="A30" s="10" t="s">
        <v>33</v>
      </c>
      <c r="B30" s="11"/>
      <c r="C30" s="12"/>
      <c r="D30" s="12"/>
      <c r="E30" s="13">
        <f>SUM(E22:E29)</f>
        <v>200285.36000000002</v>
      </c>
    </row>
    <row r="32" spans="1:7" ht="33" customHeight="1" x14ac:dyDescent="0.25">
      <c r="A32" s="68" t="s">
        <v>90</v>
      </c>
      <c r="B32" s="68"/>
      <c r="C32" s="68"/>
      <c r="D32" s="68"/>
      <c r="E32" s="68"/>
    </row>
    <row r="33" spans="1:5" ht="31.5" customHeight="1" x14ac:dyDescent="0.25">
      <c r="A33" s="61" t="s">
        <v>21</v>
      </c>
      <c r="B33" s="61"/>
      <c r="C33" s="61"/>
      <c r="D33" s="61"/>
      <c r="E33" s="61"/>
    </row>
    <row r="34" spans="1:5" x14ac:dyDescent="0.25">
      <c r="A34" s="61" t="s">
        <v>20</v>
      </c>
      <c r="B34" s="61"/>
      <c r="C34" s="61"/>
      <c r="D34" s="61"/>
      <c r="E34" s="61"/>
    </row>
    <row r="35" spans="1:5" ht="33" customHeight="1" x14ac:dyDescent="0.25">
      <c r="A35" s="61" t="s">
        <v>36</v>
      </c>
      <c r="B35" s="61"/>
      <c r="C35" s="61"/>
      <c r="D35" s="61"/>
      <c r="E35" s="61"/>
    </row>
    <row r="36" spans="1:5" ht="9.75" customHeight="1" x14ac:dyDescent="0.25">
      <c r="A36" s="61" t="s">
        <v>18</v>
      </c>
      <c r="B36" s="61"/>
      <c r="C36" s="61"/>
      <c r="D36" s="61"/>
      <c r="E36" s="61"/>
    </row>
    <row r="37" spans="1:5" x14ac:dyDescent="0.25">
      <c r="A37" s="64" t="s">
        <v>5</v>
      </c>
      <c r="B37" s="64"/>
      <c r="C37" s="64"/>
      <c r="D37" s="64"/>
      <c r="E37" s="64"/>
    </row>
    <row r="38" spans="1:5" ht="9" customHeight="1" x14ac:dyDescent="0.25">
      <c r="A38" s="61" t="s">
        <v>18</v>
      </c>
      <c r="B38" s="61"/>
      <c r="C38" s="61"/>
      <c r="D38" s="61"/>
      <c r="E38" s="61"/>
    </row>
    <row r="39" spans="1:5" x14ac:dyDescent="0.25">
      <c r="A39" s="62" t="s">
        <v>34</v>
      </c>
      <c r="B39" s="62"/>
      <c r="C39" s="62"/>
      <c r="D39" s="62"/>
      <c r="E39" s="62"/>
    </row>
    <row r="40" spans="1:5" x14ac:dyDescent="0.25">
      <c r="B40" s="63" t="s">
        <v>19</v>
      </c>
      <c r="C40" s="63"/>
      <c r="D40" s="63"/>
      <c r="E40" s="5" t="s">
        <v>6</v>
      </c>
    </row>
    <row r="41" spans="1:5" x14ac:dyDescent="0.25">
      <c r="A41" s="34"/>
      <c r="B41" s="34"/>
      <c r="C41" s="34"/>
      <c r="D41" s="34"/>
      <c r="E41" s="34"/>
    </row>
    <row r="42" spans="1:5" x14ac:dyDescent="0.25">
      <c r="A42" s="62" t="s">
        <v>35</v>
      </c>
      <c r="B42" s="62"/>
      <c r="C42" s="62"/>
      <c r="D42" s="62"/>
      <c r="E42" s="62"/>
    </row>
    <row r="43" spans="1:5" x14ac:dyDescent="0.25">
      <c r="B43" s="63" t="s">
        <v>19</v>
      </c>
      <c r="C43" s="63"/>
      <c r="D43" s="63"/>
      <c r="E43" s="5" t="s">
        <v>6</v>
      </c>
    </row>
    <row r="44" spans="1:5" x14ac:dyDescent="0.25">
      <c r="A44" s="2" t="s">
        <v>40</v>
      </c>
    </row>
    <row r="45" spans="1:5" x14ac:dyDescent="0.25">
      <c r="A45" s="2" t="s">
        <v>47</v>
      </c>
    </row>
    <row r="46" spans="1:5" x14ac:dyDescent="0.25">
      <c r="A46" s="14" t="s">
        <v>37</v>
      </c>
    </row>
    <row r="47" spans="1:5" x14ac:dyDescent="0.25">
      <c r="A47" s="14" t="s">
        <v>44</v>
      </c>
      <c r="B47" s="15">
        <f>'2кв'!B59</f>
        <v>71232.306999999942</v>
      </c>
    </row>
    <row r="48" spans="1:5" ht="30" customHeight="1" x14ac:dyDescent="0.25">
      <c r="A48" s="36" t="s">
        <v>91</v>
      </c>
      <c r="B48" s="16"/>
    </row>
    <row r="49" spans="1:2" x14ac:dyDescent="0.25">
      <c r="A49" s="2" t="s">
        <v>38</v>
      </c>
      <c r="B49" s="16">
        <f>194448.8-46.15</f>
        <v>194402.65</v>
      </c>
    </row>
    <row r="50" spans="1:2" x14ac:dyDescent="0.25">
      <c r="A50" s="2" t="s">
        <v>42</v>
      </c>
      <c r="B50" s="16">
        <v>4974.33</v>
      </c>
    </row>
    <row r="51" spans="1:2" x14ac:dyDescent="0.25">
      <c r="A51" s="2" t="s">
        <v>50</v>
      </c>
      <c r="B51" s="16">
        <v>1050</v>
      </c>
    </row>
    <row r="52" spans="1:2" x14ac:dyDescent="0.25">
      <c r="A52" s="2" t="s">
        <v>49</v>
      </c>
      <c r="B52" s="16">
        <f>3*300</f>
        <v>900</v>
      </c>
    </row>
    <row r="53" spans="1:2" x14ac:dyDescent="0.25">
      <c r="A53" s="2" t="s">
        <v>51</v>
      </c>
      <c r="B53" s="16">
        <f>3*200</f>
        <v>600</v>
      </c>
    </row>
    <row r="54" spans="1:2" ht="30" x14ac:dyDescent="0.25">
      <c r="A54" s="36" t="s">
        <v>41</v>
      </c>
      <c r="B54" s="16">
        <f>E30</f>
        <v>200285.36000000002</v>
      </c>
    </row>
    <row r="55" spans="1:2" x14ac:dyDescent="0.25">
      <c r="A55" s="17" t="s">
        <v>39</v>
      </c>
      <c r="B55" s="15">
        <f>B47+B49+B50+B51+B52+B53-B54</f>
        <v>72873.926999999938</v>
      </c>
    </row>
    <row r="57" spans="1:2" x14ac:dyDescent="0.25">
      <c r="B57" s="18"/>
    </row>
  </sheetData>
  <mergeCells count="30"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E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34" zoomScaleNormal="100" zoomScaleSheetLayoutView="100" workbookViewId="0">
      <selection activeCell="B53" sqref="B5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2.140625" style="2" bestFit="1" customWidth="1"/>
    <col min="8" max="8" width="11.5703125" style="2" customWidth="1"/>
    <col min="9" max="16384" width="9.140625" style="2"/>
  </cols>
  <sheetData>
    <row r="1" spans="1:5" ht="15.75" x14ac:dyDescent="0.25">
      <c r="A1" s="69" t="s">
        <v>11</v>
      </c>
      <c r="B1" s="69"/>
      <c r="C1" s="69"/>
      <c r="D1" s="69"/>
      <c r="E1" s="69"/>
    </row>
    <row r="2" spans="1:5" ht="28.5" customHeight="1" x14ac:dyDescent="0.25">
      <c r="A2" s="70" t="s">
        <v>12</v>
      </c>
      <c r="B2" s="71"/>
      <c r="C2" s="71"/>
      <c r="D2" s="71"/>
      <c r="E2" s="71"/>
    </row>
    <row r="3" spans="1:5" ht="13.5" customHeight="1" x14ac:dyDescent="0.25">
      <c r="A3" s="72" t="s">
        <v>110</v>
      </c>
      <c r="B3" s="72"/>
      <c r="C3" s="72"/>
      <c r="D3" s="72"/>
      <c r="E3" s="72"/>
    </row>
    <row r="4" spans="1:5" s="1" customFormat="1" ht="15.75" x14ac:dyDescent="0.25">
      <c r="A4" s="32" t="s">
        <v>13</v>
      </c>
      <c r="B4" s="33"/>
      <c r="C4" s="33"/>
      <c r="D4" s="77" t="s">
        <v>111</v>
      </c>
      <c r="E4" s="77"/>
    </row>
    <row r="5" spans="1:5" ht="15.75" customHeight="1" x14ac:dyDescent="0.25">
      <c r="A5" s="38"/>
      <c r="B5" s="4"/>
      <c r="C5" s="4"/>
      <c r="D5" s="4"/>
      <c r="E5" s="4"/>
    </row>
    <row r="6" spans="1:5" x14ac:dyDescent="0.25">
      <c r="A6" s="61" t="s">
        <v>0</v>
      </c>
      <c r="B6" s="61"/>
      <c r="C6" s="61"/>
      <c r="D6" s="61"/>
      <c r="E6" s="61"/>
    </row>
    <row r="7" spans="1:5" x14ac:dyDescent="0.25">
      <c r="A7" s="73" t="s">
        <v>25</v>
      </c>
      <c r="B7" s="73"/>
      <c r="C7" s="73"/>
      <c r="D7" s="73"/>
      <c r="E7" s="73"/>
    </row>
    <row r="8" spans="1:5" x14ac:dyDescent="0.25">
      <c r="A8" s="65" t="s">
        <v>1</v>
      </c>
      <c r="B8" s="65"/>
      <c r="C8" s="65"/>
      <c r="D8" s="65"/>
      <c r="E8" s="65"/>
    </row>
    <row r="9" spans="1:5" ht="18" customHeight="1" x14ac:dyDescent="0.25">
      <c r="A9" s="61" t="s">
        <v>26</v>
      </c>
      <c r="B9" s="61"/>
      <c r="C9" s="61"/>
      <c r="D9" s="61"/>
      <c r="E9" s="61"/>
    </row>
    <row r="10" spans="1:5" ht="27" customHeight="1" x14ac:dyDescent="0.25">
      <c r="A10" s="74" t="s">
        <v>14</v>
      </c>
      <c r="B10" s="75"/>
      <c r="C10" s="75"/>
      <c r="D10" s="75"/>
      <c r="E10" s="75"/>
    </row>
    <row r="11" spans="1:5" ht="32.25" customHeight="1" x14ac:dyDescent="0.25">
      <c r="A11" s="61" t="s">
        <v>27</v>
      </c>
      <c r="B11" s="61"/>
      <c r="C11" s="61"/>
      <c r="D11" s="61"/>
      <c r="E11" s="61"/>
    </row>
    <row r="12" spans="1:5" ht="16.5" customHeight="1" x14ac:dyDescent="0.25">
      <c r="A12" s="65" t="s">
        <v>15</v>
      </c>
      <c r="B12" s="66"/>
      <c r="C12" s="66"/>
      <c r="D12" s="66"/>
      <c r="E12" s="66"/>
    </row>
    <row r="13" spans="1:5" x14ac:dyDescent="0.25">
      <c r="A13" s="61" t="s">
        <v>22</v>
      </c>
      <c r="B13" s="61"/>
      <c r="C13" s="61"/>
      <c r="D13" s="61"/>
      <c r="E13" s="61"/>
    </row>
    <row r="14" spans="1:5" ht="14.25" customHeight="1" x14ac:dyDescent="0.25">
      <c r="A14" s="65" t="s">
        <v>2</v>
      </c>
      <c r="B14" s="66"/>
      <c r="C14" s="66"/>
      <c r="D14" s="66"/>
      <c r="E14" s="66"/>
    </row>
    <row r="15" spans="1:5" ht="12" customHeight="1" x14ac:dyDescent="0.25">
      <c r="A15" s="61" t="s">
        <v>23</v>
      </c>
      <c r="B15" s="61"/>
      <c r="C15" s="61"/>
      <c r="D15" s="61"/>
      <c r="E15" s="61"/>
    </row>
    <row r="16" spans="1:5" ht="15" customHeight="1" x14ac:dyDescent="0.25">
      <c r="A16" s="65" t="s">
        <v>16</v>
      </c>
      <c r="B16" s="66"/>
      <c r="C16" s="66"/>
      <c r="D16" s="66"/>
      <c r="E16" s="66"/>
    </row>
    <row r="17" spans="1:7" ht="31.5" customHeight="1" x14ac:dyDescent="0.25">
      <c r="A17" s="61" t="s">
        <v>17</v>
      </c>
      <c r="B17" s="61"/>
      <c r="C17" s="61"/>
      <c r="D17" s="61"/>
      <c r="E17" s="61"/>
    </row>
    <row r="18" spans="1:7" x14ac:dyDescent="0.25">
      <c r="A18" s="61" t="s">
        <v>28</v>
      </c>
      <c r="B18" s="61"/>
      <c r="C18" s="61"/>
      <c r="D18" s="61"/>
      <c r="E18" s="61"/>
    </row>
    <row r="19" spans="1:7" ht="35.25" customHeight="1" x14ac:dyDescent="0.25">
      <c r="A19" s="67" t="s">
        <v>29</v>
      </c>
      <c r="B19" s="67"/>
      <c r="C19" s="67"/>
      <c r="D19" s="67"/>
      <c r="E19" s="67"/>
    </row>
    <row r="20" spans="1:7" ht="14.25" customHeight="1" x14ac:dyDescent="0.25">
      <c r="A20" s="67"/>
      <c r="B20" s="67"/>
      <c r="C20" s="67"/>
      <c r="D20" s="67"/>
      <c r="E20" s="67"/>
      <c r="F20" s="2">
        <f>67.9+3218.3</f>
        <v>3286.2000000000003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48</v>
      </c>
      <c r="B22" s="8" t="s">
        <v>45</v>
      </c>
      <c r="C22" s="3" t="s">
        <v>4</v>
      </c>
      <c r="D22" s="3">
        <v>13.1</v>
      </c>
      <c r="E22" s="7">
        <f>D22*F20*G20</f>
        <v>129147.66</v>
      </c>
    </row>
    <row r="23" spans="1:7" ht="45" x14ac:dyDescent="0.25">
      <c r="A23" s="6" t="s">
        <v>86</v>
      </c>
      <c r="B23" s="8" t="s">
        <v>112</v>
      </c>
      <c r="C23" s="3" t="s">
        <v>4</v>
      </c>
      <c r="D23" s="3"/>
      <c r="E23" s="7">
        <f>1712.68*3</f>
        <v>5138.04</v>
      </c>
      <c r="G23" s="18"/>
    </row>
    <row r="24" spans="1:7" x14ac:dyDescent="0.25">
      <c r="A24" s="6" t="s">
        <v>43</v>
      </c>
      <c r="B24" s="8" t="s">
        <v>24</v>
      </c>
      <c r="C24" s="3" t="s">
        <v>4</v>
      </c>
      <c r="D24" s="3">
        <v>5</v>
      </c>
      <c r="E24" s="7">
        <f>D24*F20*G20</f>
        <v>49293</v>
      </c>
      <c r="G24" s="18"/>
    </row>
    <row r="25" spans="1:7" ht="25.5" x14ac:dyDescent="0.25">
      <c r="A25" s="6" t="s">
        <v>79</v>
      </c>
      <c r="B25" s="8" t="s">
        <v>80</v>
      </c>
      <c r="C25" s="3" t="s">
        <v>32</v>
      </c>
      <c r="D25" s="3"/>
      <c r="E25" s="7">
        <v>1509</v>
      </c>
      <c r="G25" s="18"/>
    </row>
    <row r="26" spans="1:7" x14ac:dyDescent="0.25">
      <c r="A26" s="6" t="s">
        <v>56</v>
      </c>
      <c r="B26" s="8" t="s">
        <v>112</v>
      </c>
      <c r="C26" s="3" t="s">
        <v>32</v>
      </c>
      <c r="D26" s="3"/>
      <c r="E26" s="7">
        <v>8558.18</v>
      </c>
      <c r="G26" s="18"/>
    </row>
    <row r="27" spans="1:7" x14ac:dyDescent="0.25">
      <c r="A27" s="6" t="s">
        <v>57</v>
      </c>
      <c r="B27" s="8" t="s">
        <v>112</v>
      </c>
      <c r="C27" s="3" t="s">
        <v>32</v>
      </c>
      <c r="D27" s="3"/>
      <c r="E27" s="7">
        <v>3684.56</v>
      </c>
      <c r="G27" s="18"/>
    </row>
    <row r="28" spans="1:7" x14ac:dyDescent="0.25">
      <c r="A28" s="6" t="s">
        <v>58</v>
      </c>
      <c r="B28" s="8" t="s">
        <v>112</v>
      </c>
      <c r="C28" s="3" t="s">
        <v>32</v>
      </c>
      <c r="D28" s="3"/>
      <c r="E28" s="7">
        <v>1608.48</v>
      </c>
      <c r="G28" s="18"/>
    </row>
    <row r="29" spans="1:7" x14ac:dyDescent="0.25">
      <c r="A29" s="6" t="s">
        <v>30</v>
      </c>
      <c r="B29" s="8" t="s">
        <v>112</v>
      </c>
      <c r="C29" s="3" t="s">
        <v>32</v>
      </c>
      <c r="D29" s="3"/>
      <c r="E29" s="7">
        <v>1213</v>
      </c>
      <c r="G29" s="18"/>
    </row>
    <row r="30" spans="1:7" x14ac:dyDescent="0.25">
      <c r="A30" s="9" t="s">
        <v>113</v>
      </c>
      <c r="B30" s="8" t="s">
        <v>114</v>
      </c>
      <c r="C30" s="3" t="s">
        <v>53</v>
      </c>
      <c r="D30" s="3">
        <v>2</v>
      </c>
      <c r="E30" s="7">
        <f>D30*218.47</f>
        <v>436.94</v>
      </c>
      <c r="G30" s="18"/>
    </row>
    <row r="31" spans="1:7" x14ac:dyDescent="0.25">
      <c r="A31" s="6"/>
      <c r="B31" s="8"/>
      <c r="C31" s="3"/>
      <c r="D31" s="3"/>
      <c r="E31" s="7"/>
      <c r="G31" s="18"/>
    </row>
    <row r="32" spans="1:7" s="14" customFormat="1" ht="14.25" x14ac:dyDescent="0.2">
      <c r="A32" s="10" t="s">
        <v>33</v>
      </c>
      <c r="B32" s="11"/>
      <c r="C32" s="12"/>
      <c r="D32" s="12"/>
      <c r="E32" s="13">
        <f>SUM(E22:E31)</f>
        <v>200588.86000000002</v>
      </c>
    </row>
    <row r="34" spans="1:5" ht="33" customHeight="1" x14ac:dyDescent="0.25">
      <c r="A34" s="68" t="s">
        <v>115</v>
      </c>
      <c r="B34" s="68"/>
      <c r="C34" s="68"/>
      <c r="D34" s="68"/>
      <c r="E34" s="68"/>
    </row>
    <row r="35" spans="1:5" ht="31.5" customHeight="1" x14ac:dyDescent="0.25">
      <c r="A35" s="61" t="s">
        <v>21</v>
      </c>
      <c r="B35" s="61"/>
      <c r="C35" s="61"/>
      <c r="D35" s="61"/>
      <c r="E35" s="61"/>
    </row>
    <row r="36" spans="1:5" x14ac:dyDescent="0.25">
      <c r="A36" s="61" t="s">
        <v>20</v>
      </c>
      <c r="B36" s="61"/>
      <c r="C36" s="61"/>
      <c r="D36" s="61"/>
      <c r="E36" s="61"/>
    </row>
    <row r="37" spans="1:5" ht="33" customHeight="1" x14ac:dyDescent="0.25">
      <c r="A37" s="61" t="s">
        <v>36</v>
      </c>
      <c r="B37" s="61"/>
      <c r="C37" s="61"/>
      <c r="D37" s="61"/>
      <c r="E37" s="61"/>
    </row>
    <row r="38" spans="1:5" ht="9.75" customHeight="1" x14ac:dyDescent="0.25">
      <c r="A38" s="61" t="s">
        <v>18</v>
      </c>
      <c r="B38" s="61"/>
      <c r="C38" s="61"/>
      <c r="D38" s="61"/>
      <c r="E38" s="61"/>
    </row>
    <row r="39" spans="1:5" x14ac:dyDescent="0.25">
      <c r="A39" s="64" t="s">
        <v>5</v>
      </c>
      <c r="B39" s="64"/>
      <c r="C39" s="64"/>
      <c r="D39" s="64"/>
      <c r="E39" s="64"/>
    </row>
    <row r="40" spans="1:5" ht="9" customHeight="1" x14ac:dyDescent="0.25">
      <c r="A40" s="61" t="s">
        <v>18</v>
      </c>
      <c r="B40" s="61"/>
      <c r="C40" s="61"/>
      <c r="D40" s="61"/>
      <c r="E40" s="61"/>
    </row>
    <row r="41" spans="1:5" x14ac:dyDescent="0.25">
      <c r="A41" s="62" t="s">
        <v>34</v>
      </c>
      <c r="B41" s="62"/>
      <c r="C41" s="62"/>
      <c r="D41" s="62"/>
      <c r="E41" s="62"/>
    </row>
    <row r="42" spans="1:5" x14ac:dyDescent="0.25">
      <c r="B42" s="63" t="s">
        <v>19</v>
      </c>
      <c r="C42" s="63"/>
      <c r="D42" s="63"/>
      <c r="E42" s="5" t="s">
        <v>6</v>
      </c>
    </row>
    <row r="43" spans="1:5" x14ac:dyDescent="0.25">
      <c r="A43" s="37"/>
      <c r="B43" s="37"/>
      <c r="C43" s="37"/>
      <c r="D43" s="37"/>
      <c r="E43" s="37"/>
    </row>
    <row r="44" spans="1:5" x14ac:dyDescent="0.25">
      <c r="A44" s="62" t="s">
        <v>35</v>
      </c>
      <c r="B44" s="62"/>
      <c r="C44" s="62"/>
      <c r="D44" s="62"/>
      <c r="E44" s="62"/>
    </row>
    <row r="45" spans="1:5" x14ac:dyDescent="0.25">
      <c r="B45" s="63" t="s">
        <v>19</v>
      </c>
      <c r="C45" s="63"/>
      <c r="D45" s="63"/>
      <c r="E45" s="5" t="s">
        <v>6</v>
      </c>
    </row>
    <row r="46" spans="1:5" x14ac:dyDescent="0.25">
      <c r="A46" s="2" t="s">
        <v>40</v>
      </c>
    </row>
    <row r="47" spans="1:5" x14ac:dyDescent="0.25">
      <c r="A47" s="2" t="s">
        <v>47</v>
      </c>
    </row>
    <row r="48" spans="1:5" x14ac:dyDescent="0.25">
      <c r="A48" s="14" t="s">
        <v>37</v>
      </c>
    </row>
    <row r="49" spans="1:2" x14ac:dyDescent="0.25">
      <c r="A49" s="14" t="s">
        <v>44</v>
      </c>
      <c r="B49" s="15">
        <f>'3кв'!B55</f>
        <v>72873.926999999938</v>
      </c>
    </row>
    <row r="50" spans="1:2" ht="30" customHeight="1" x14ac:dyDescent="0.25">
      <c r="A50" s="39" t="s">
        <v>120</v>
      </c>
      <c r="B50" s="16"/>
    </row>
    <row r="51" spans="1:2" x14ac:dyDescent="0.25">
      <c r="A51" s="2" t="s">
        <v>38</v>
      </c>
      <c r="B51" s="16">
        <f>208197.89-54.51</f>
        <v>208143.38</v>
      </c>
    </row>
    <row r="52" spans="1:2" x14ac:dyDescent="0.25">
      <c r="A52" s="2" t="s">
        <v>42</v>
      </c>
      <c r="B52" s="59">
        <v>7146.52</v>
      </c>
    </row>
    <row r="53" spans="1:2" x14ac:dyDescent="0.25">
      <c r="A53" s="2" t="s">
        <v>50</v>
      </c>
      <c r="B53" s="16">
        <v>1050</v>
      </c>
    </row>
    <row r="54" spans="1:2" x14ac:dyDescent="0.25">
      <c r="A54" s="2" t="s">
        <v>49</v>
      </c>
      <c r="B54" s="16">
        <f>3*330+90</f>
        <v>1080</v>
      </c>
    </row>
    <row r="55" spans="1:2" x14ac:dyDescent="0.25">
      <c r="A55" s="2" t="s">
        <v>51</v>
      </c>
      <c r="B55" s="16">
        <f>3*200</f>
        <v>600</v>
      </c>
    </row>
    <row r="56" spans="1:2" ht="30" x14ac:dyDescent="0.25">
      <c r="A56" s="39" t="s">
        <v>41</v>
      </c>
      <c r="B56" s="16">
        <f>E32</f>
        <v>200588.86000000002</v>
      </c>
    </row>
    <row r="57" spans="1:2" x14ac:dyDescent="0.25">
      <c r="A57" s="17" t="s">
        <v>39</v>
      </c>
      <c r="B57" s="15">
        <f>B49+B51+B52+B53+B54+B55-B56</f>
        <v>90304.966999999917</v>
      </c>
    </row>
    <row r="59" spans="1:2" x14ac:dyDescent="0.25">
      <c r="B59" s="1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</mergeCell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view="pageBreakPreview" topLeftCell="A19" zoomScaleNormal="100" zoomScaleSheetLayoutView="100" workbookViewId="0">
      <selection activeCell="B37" sqref="B37:C40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58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0" t="s">
        <v>92</v>
      </c>
      <c r="B1" s="80"/>
      <c r="C1" s="80"/>
      <c r="D1" s="40"/>
    </row>
    <row r="2" spans="1:5" x14ac:dyDescent="0.25">
      <c r="A2" s="81" t="s">
        <v>93</v>
      </c>
      <c r="B2" s="81"/>
      <c r="C2" s="81"/>
      <c r="D2" s="41"/>
    </row>
    <row r="3" spans="1:5" x14ac:dyDescent="0.25">
      <c r="A3" s="81" t="s">
        <v>94</v>
      </c>
      <c r="B3" s="81"/>
      <c r="C3" s="81"/>
      <c r="D3" s="41"/>
    </row>
    <row r="4" spans="1:5" x14ac:dyDescent="0.25">
      <c r="A4" s="80" t="s">
        <v>109</v>
      </c>
      <c r="B4" s="80"/>
      <c r="C4" s="80"/>
      <c r="D4" s="40"/>
    </row>
    <row r="5" spans="1:5" x14ac:dyDescent="0.25">
      <c r="A5" s="82"/>
      <c r="B5" s="82"/>
      <c r="C5" s="82"/>
    </row>
    <row r="6" spans="1:5" x14ac:dyDescent="0.25">
      <c r="A6" s="41"/>
      <c r="B6" s="42" t="s">
        <v>95</v>
      </c>
      <c r="C6" s="43">
        <f>'1кв'!B55</f>
        <v>78502.509999999995</v>
      </c>
      <c r="D6" s="44"/>
    </row>
    <row r="7" spans="1:5" x14ac:dyDescent="0.25">
      <c r="A7" s="45" t="s">
        <v>96</v>
      </c>
      <c r="B7" s="42" t="s">
        <v>121</v>
      </c>
      <c r="C7" s="43"/>
      <c r="D7" s="44"/>
    </row>
    <row r="8" spans="1:5" x14ac:dyDescent="0.25">
      <c r="A8" s="41"/>
      <c r="B8" s="60" t="s">
        <v>101</v>
      </c>
      <c r="C8" s="43"/>
      <c r="D8" s="44"/>
    </row>
    <row r="9" spans="1:5" x14ac:dyDescent="0.25">
      <c r="A9" s="41"/>
      <c r="B9" s="6" t="s">
        <v>122</v>
      </c>
      <c r="C9" s="43"/>
      <c r="D9" s="44"/>
    </row>
    <row r="10" spans="1:5" x14ac:dyDescent="0.25">
      <c r="A10" s="41"/>
      <c r="B10" s="6" t="s">
        <v>123</v>
      </c>
      <c r="C10" s="43"/>
      <c r="D10" s="44"/>
    </row>
    <row r="11" spans="1:5" x14ac:dyDescent="0.25">
      <c r="A11" s="41"/>
      <c r="B11" s="6" t="s">
        <v>124</v>
      </c>
      <c r="C11" s="43"/>
      <c r="D11" s="44"/>
    </row>
    <row r="12" spans="1:5" x14ac:dyDescent="0.25">
      <c r="B12" s="46" t="s">
        <v>97</v>
      </c>
      <c r="C12" s="52">
        <f>'1кв'!B57+'2кв'!B53+'3кв'!B49+'4кв'!B51</f>
        <v>785370.86</v>
      </c>
      <c r="D12" s="48"/>
      <c r="E12" s="49">
        <f>C12-737375.27</f>
        <v>47995.589999999967</v>
      </c>
    </row>
    <row r="13" spans="1:5" x14ac:dyDescent="0.25">
      <c r="A13" s="45"/>
      <c r="B13" s="46" t="s">
        <v>42</v>
      </c>
      <c r="C13" s="52">
        <f>'1кв'!B58+'2кв'!B54+'3кв'!B50+'4кв'!B52</f>
        <v>28357.52</v>
      </c>
      <c r="D13" s="48"/>
      <c r="E13" s="49"/>
    </row>
    <row r="14" spans="1:5" x14ac:dyDescent="0.25">
      <c r="A14" s="45"/>
      <c r="B14" s="46" t="s">
        <v>50</v>
      </c>
      <c r="C14" s="47">
        <f>'1кв'!B59+'2кв'!B55+'3кв'!B51+'4кв'!B53</f>
        <v>4200</v>
      </c>
      <c r="D14" s="48"/>
      <c r="E14" s="49"/>
    </row>
    <row r="15" spans="1:5" x14ac:dyDescent="0.25">
      <c r="A15" s="45"/>
      <c r="B15" s="46" t="s">
        <v>49</v>
      </c>
      <c r="C15" s="47">
        <f>'1кв'!B60+'2кв'!B56+'3кв'!B52+'4кв'!B54</f>
        <v>3780</v>
      </c>
      <c r="D15" s="48"/>
      <c r="E15" s="49"/>
    </row>
    <row r="16" spans="1:5" x14ac:dyDescent="0.25">
      <c r="A16" s="45"/>
      <c r="B16" s="46" t="s">
        <v>51</v>
      </c>
      <c r="C16" s="47">
        <f>'1кв'!B61+'2кв'!B57+'3кв'!B53+'4кв'!B55</f>
        <v>2400</v>
      </c>
      <c r="D16" s="48"/>
      <c r="E16" s="49"/>
    </row>
    <row r="17" spans="1:5" x14ac:dyDescent="0.25">
      <c r="A17" s="33"/>
      <c r="B17" s="46" t="s">
        <v>98</v>
      </c>
      <c r="C17" s="43">
        <f>SUM(C12:C16)</f>
        <v>824108.38</v>
      </c>
      <c r="D17" s="44"/>
      <c r="E17" s="49"/>
    </row>
    <row r="18" spans="1:5" x14ac:dyDescent="0.25">
      <c r="B18" s="78"/>
      <c r="C18" s="79"/>
      <c r="D18" s="50"/>
    </row>
    <row r="19" spans="1:5" x14ac:dyDescent="0.25">
      <c r="A19" s="51" t="s">
        <v>99</v>
      </c>
      <c r="B19" s="6" t="s">
        <v>48</v>
      </c>
      <c r="C19" s="52">
        <f>'1кв'!E22+'2кв'!E22+'3кв'!E22+'4кв'!E22</f>
        <v>501999.91200000001</v>
      </c>
      <c r="D19" s="50"/>
    </row>
    <row r="20" spans="1:5" ht="30" x14ac:dyDescent="0.25">
      <c r="A20" s="51"/>
      <c r="B20" s="6" t="s">
        <v>86</v>
      </c>
      <c r="C20" s="52">
        <f>'1кв'!E23+'2кв'!E23+'3кв'!E23+'4кв'!E23</f>
        <v>18839.48</v>
      </c>
      <c r="D20" s="50"/>
    </row>
    <row r="21" spans="1:5" x14ac:dyDescent="0.25">
      <c r="A21" s="51"/>
      <c r="B21" s="6" t="s">
        <v>43</v>
      </c>
      <c r="C21" s="52">
        <f>'1кв'!E24+'2кв'!E24+'3кв'!E24+'4кв'!E24</f>
        <v>192834.21600000001</v>
      </c>
      <c r="D21" s="50"/>
    </row>
    <row r="22" spans="1:5" x14ac:dyDescent="0.25">
      <c r="A22" s="51"/>
      <c r="B22" s="6" t="s">
        <v>79</v>
      </c>
      <c r="C22" s="52">
        <f>'2кв'!E25+'3кв'!E25+'4кв'!E25</f>
        <v>3002.79</v>
      </c>
      <c r="D22" s="50"/>
    </row>
    <row r="23" spans="1:5" x14ac:dyDescent="0.25">
      <c r="A23" s="51"/>
      <c r="B23" s="6" t="s">
        <v>56</v>
      </c>
      <c r="C23" s="52">
        <f>'1кв'!E25+'2кв'!E26+'3кв'!E26+'4кв'!E26</f>
        <v>32361.5</v>
      </c>
      <c r="D23" s="50"/>
    </row>
    <row r="24" spans="1:5" x14ac:dyDescent="0.25">
      <c r="B24" s="6" t="s">
        <v>57</v>
      </c>
      <c r="C24" s="52">
        <f>'1кв'!E26+'2кв'!E27+'3кв'!E27+'4кв'!E27</f>
        <v>13504.839999999998</v>
      </c>
      <c r="D24" s="50"/>
      <c r="E24" s="49"/>
    </row>
    <row r="25" spans="1:5" x14ac:dyDescent="0.25">
      <c r="B25" s="6" t="s">
        <v>58</v>
      </c>
      <c r="C25" s="52">
        <f>'1кв'!E27+'2кв'!E28+'3кв'!E28+'4кв'!E28</f>
        <v>6330.3600000000006</v>
      </c>
      <c r="D25" s="50"/>
    </row>
    <row r="26" spans="1:5" x14ac:dyDescent="0.25">
      <c r="A26" s="51"/>
      <c r="B26" s="53" t="s">
        <v>30</v>
      </c>
      <c r="C26" s="52">
        <f>'1кв'!E28+'2кв'!E29+'3кв'!E29+'4кв'!E29</f>
        <v>10635.329999999998</v>
      </c>
      <c r="D26" s="50"/>
    </row>
    <row r="27" spans="1:5" x14ac:dyDescent="0.25">
      <c r="A27" s="51"/>
      <c r="B27" s="54" t="s">
        <v>116</v>
      </c>
      <c r="C27" s="52">
        <f>'1кв'!E29+'1кв'!E30+'1кв'!E31+'1кв'!E32+'1кв'!E33+'1кв'!E34+'1кв'!E35+'1кв'!E37+'2кв'!E32+'2кв'!E33+'4кв'!E30</f>
        <v>9232.3150000000005</v>
      </c>
      <c r="D27" s="50"/>
    </row>
    <row r="28" spans="1:5" x14ac:dyDescent="0.25">
      <c r="A28" s="51"/>
      <c r="B28" s="54" t="s">
        <v>100</v>
      </c>
      <c r="C28" s="52">
        <f>SUM(C30:C32)</f>
        <v>23565.18</v>
      </c>
      <c r="D28" s="50"/>
    </row>
    <row r="29" spans="1:5" x14ac:dyDescent="0.25">
      <c r="A29" s="51"/>
      <c r="B29" s="53" t="s">
        <v>101</v>
      </c>
      <c r="C29" s="52"/>
      <c r="D29" s="50"/>
    </row>
    <row r="30" spans="1:5" x14ac:dyDescent="0.25">
      <c r="A30" s="51"/>
      <c r="B30" s="6" t="s">
        <v>117</v>
      </c>
      <c r="C30" s="52">
        <f>'1кв'!E36</f>
        <v>1218.58</v>
      </c>
      <c r="D30" s="50"/>
    </row>
    <row r="31" spans="1:5" x14ac:dyDescent="0.25">
      <c r="A31" s="51"/>
      <c r="B31" s="53" t="s">
        <v>118</v>
      </c>
      <c r="C31" s="52">
        <f>'2кв'!E30</f>
        <v>6929.07</v>
      </c>
      <c r="D31" s="50"/>
    </row>
    <row r="32" spans="1:5" ht="18" customHeight="1" x14ac:dyDescent="0.25">
      <c r="A32" s="51"/>
      <c r="B32" s="53" t="s">
        <v>119</v>
      </c>
      <c r="C32" s="52">
        <f>'2кв'!E31</f>
        <v>15417.53</v>
      </c>
      <c r="D32" s="50"/>
    </row>
    <row r="33" spans="1:6" x14ac:dyDescent="0.25">
      <c r="A33" s="51"/>
      <c r="B33" s="53"/>
      <c r="C33" s="52"/>
      <c r="D33" s="50"/>
    </row>
    <row r="34" spans="1:6" x14ac:dyDescent="0.25">
      <c r="B34" s="55" t="s">
        <v>102</v>
      </c>
      <c r="C34" s="43">
        <f>SUM(C19:C28)</f>
        <v>812305.92299999995</v>
      </c>
      <c r="D34" s="50"/>
      <c r="E34" s="49"/>
      <c r="F34" s="49"/>
    </row>
    <row r="35" spans="1:6" x14ac:dyDescent="0.25">
      <c r="B35" s="56" t="s">
        <v>103</v>
      </c>
      <c r="C35" s="43">
        <f>(C6+C17)-C34</f>
        <v>90304.967000000062</v>
      </c>
      <c r="D35" s="50"/>
      <c r="E35" s="49"/>
    </row>
    <row r="36" spans="1:6" x14ac:dyDescent="0.25">
      <c r="B36" s="45"/>
      <c r="C36" s="57"/>
      <c r="D36" s="50"/>
    </row>
    <row r="37" spans="1:6" x14ac:dyDescent="0.25">
      <c r="B37" s="45" t="s">
        <v>126</v>
      </c>
      <c r="C37" s="45"/>
      <c r="D37" s="50"/>
    </row>
    <row r="38" spans="1:6" x14ac:dyDescent="0.25">
      <c r="B38" s="45" t="s">
        <v>127</v>
      </c>
      <c r="C38" s="45">
        <v>8680.3799999999992</v>
      </c>
      <c r="D38" s="50"/>
    </row>
    <row r="39" spans="1:6" x14ac:dyDescent="0.25">
      <c r="B39" s="83" t="s">
        <v>128</v>
      </c>
      <c r="C39" s="83">
        <v>4360.1099999999997</v>
      </c>
      <c r="D39" s="50"/>
    </row>
    <row r="40" spans="1:6" x14ac:dyDescent="0.25">
      <c r="B40" s="45" t="s">
        <v>129</v>
      </c>
      <c r="C40" s="45">
        <f>C39-C38</f>
        <v>-4320.2699999999995</v>
      </c>
      <c r="D40" s="50"/>
    </row>
    <row r="41" spans="1:6" x14ac:dyDescent="0.25">
      <c r="B41" s="45"/>
      <c r="C41" s="57"/>
      <c r="D41" s="50"/>
    </row>
    <row r="42" spans="1:6" x14ac:dyDescent="0.25">
      <c r="A42" s="45" t="s">
        <v>104</v>
      </c>
      <c r="C42" s="57"/>
      <c r="D42" s="50"/>
    </row>
    <row r="43" spans="1:6" x14ac:dyDescent="0.25">
      <c r="B43" s="45"/>
      <c r="C43" s="57"/>
      <c r="D43" s="50"/>
    </row>
    <row r="44" spans="1:6" x14ac:dyDescent="0.25">
      <c r="B44" s="45"/>
      <c r="C44" s="57"/>
      <c r="D44" s="50"/>
    </row>
    <row r="45" spans="1:6" x14ac:dyDescent="0.25">
      <c r="A45" s="1" t="s">
        <v>105</v>
      </c>
      <c r="B45" s="45" t="s">
        <v>106</v>
      </c>
      <c r="C45" s="57"/>
      <c r="D45" s="50"/>
    </row>
    <row r="46" spans="1:6" x14ac:dyDescent="0.25">
      <c r="B46" s="45" t="s">
        <v>107</v>
      </c>
      <c r="C46" s="57"/>
      <c r="D46" s="50"/>
    </row>
    <row r="47" spans="1:6" x14ac:dyDescent="0.25">
      <c r="B47" s="45" t="s">
        <v>108</v>
      </c>
      <c r="C47" s="57"/>
      <c r="D47" s="50"/>
    </row>
    <row r="48" spans="1:6" x14ac:dyDescent="0.25">
      <c r="B48" s="45"/>
      <c r="C48" s="57"/>
      <c r="D48" s="50"/>
    </row>
    <row r="49" spans="2:4" x14ac:dyDescent="0.25">
      <c r="B49" s="45"/>
      <c r="C49" s="57"/>
      <c r="D49" s="50"/>
    </row>
    <row r="50" spans="2:4" x14ac:dyDescent="0.25">
      <c r="B50" s="45"/>
      <c r="C50" s="57"/>
      <c r="D50" s="50"/>
    </row>
    <row r="51" spans="2:4" x14ac:dyDescent="0.25">
      <c r="B51" s="45"/>
      <c r="C51" s="57"/>
      <c r="D51" s="50"/>
    </row>
    <row r="52" spans="2:4" x14ac:dyDescent="0.25">
      <c r="B52" s="45"/>
      <c r="C52" s="57"/>
      <c r="D52" s="50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2022-03-10T13:59:03Z</dcterms:modified>
</cp:coreProperties>
</file>