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'1кв'!$A$1:$E$52</definedName>
    <definedName name="_xlnm.Print_Area" localSheetId="1">'2кв'!$A$1:$E$51</definedName>
    <definedName name="_xlnm.Print_Area" localSheetId="2">'3кв'!$A$1:$E$50</definedName>
    <definedName name="_xlnm.Print_Area" localSheetId="3">'4кв'!$A$1:$E$56</definedName>
    <definedName name="_xlnm.Print_Area" localSheetId="4">отчет!$A$1:$C$42</definedName>
  </definedNames>
  <calcPr calcId="145621"/>
</workbook>
</file>

<file path=xl/calcChain.xml><?xml version="1.0" encoding="utf-8"?>
<calcChain xmlns="http://schemas.openxmlformats.org/spreadsheetml/2006/main">
  <c r="C19" i="21" l="1"/>
  <c r="C30" i="21" l="1"/>
  <c r="B52" i="20" l="1"/>
  <c r="C8" i="21"/>
  <c r="C16" i="21"/>
  <c r="B50" i="20"/>
  <c r="C18" i="21"/>
  <c r="E33" i="20"/>
  <c r="E27" i="19"/>
  <c r="E28" i="18"/>
  <c r="E29" i="17"/>
  <c r="C21" i="21"/>
  <c r="E24" i="21"/>
  <c r="C6" i="21"/>
  <c r="C23" i="21"/>
  <c r="C22" i="21"/>
  <c r="C17" i="21"/>
  <c r="C15" i="21"/>
  <c r="C14" i="21"/>
  <c r="C13" i="21"/>
  <c r="C10" i="21"/>
  <c r="C9" i="21"/>
  <c r="B55" i="20"/>
  <c r="E29" i="20"/>
  <c r="E30" i="20"/>
  <c r="E31" i="20"/>
  <c r="E28" i="20"/>
  <c r="B54" i="20"/>
  <c r="B53" i="20"/>
  <c r="E24" i="20"/>
  <c r="E23" i="20"/>
  <c r="E22" i="20"/>
  <c r="C24" i="21" l="1"/>
  <c r="C11" i="21"/>
  <c r="E26" i="19"/>
  <c r="E23" i="19"/>
  <c r="B48" i="19"/>
  <c r="B47" i="19"/>
  <c r="E24" i="19"/>
  <c r="E22" i="19"/>
  <c r="C25" i="21" l="1"/>
  <c r="B49" i="19"/>
  <c r="E23" i="18"/>
  <c r="B49" i="18"/>
  <c r="B48" i="18"/>
  <c r="E27" i="18"/>
  <c r="E26" i="18"/>
  <c r="E24" i="18"/>
  <c r="E22" i="18"/>
  <c r="D22" i="18"/>
  <c r="B50" i="18" l="1"/>
  <c r="E23" i="17"/>
  <c r="D22" i="17"/>
  <c r="E28" i="17"/>
  <c r="B50" i="17" l="1"/>
  <c r="B49" i="17"/>
  <c r="E27" i="17"/>
  <c r="E25" i="17"/>
  <c r="E24" i="17"/>
  <c r="E22" i="17"/>
  <c r="B51" i="17" l="1"/>
  <c r="B52" i="17" s="1"/>
  <c r="B45" i="18" s="1"/>
  <c r="B51" i="18" s="1"/>
  <c r="B44" i="19" s="1"/>
  <c r="B50" i="19" s="1"/>
  <c r="B56" i="20" s="1"/>
  <c r="E25" i="21" s="1"/>
</calcChain>
</file>

<file path=xl/sharedStrings.xml><?xml version="1.0" encoding="utf-8"?>
<sst xmlns="http://schemas.openxmlformats.org/spreadsheetml/2006/main" count="305" uniqueCount="119">
  <si>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</si>
  <si>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</si>
  <si>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</si>
  <si>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</si>
  <si>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</si>
  <si>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</si>
  <si>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</si>
  <si>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</si>
  <si>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</si>
  <si>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</si>
  <si>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</si>
  <si>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</si>
  <si>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</si>
  <si>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</si>
  <si>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</si>
  <si>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</si>
  <si>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</si>
  <si>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</si>
  <si>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</si>
  <si>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</si>
  <si>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</si>
  <si>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</si>
  <si>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</si>
  <si>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</si>
  <si>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</si>
  <si>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</si>
  <si>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</si>
  <si>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№35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</si>
  <si>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</si>
  <si>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</si>
  <si>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</si>
  <si>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</si>
  <si>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</si>
  <si>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</si>
  <si>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Гузовой Н.В.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</si>
  <si>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Гузовой Нины Васильевны </t>
    </r>
  </si>
  <si>
    <t>Информация для собственников:</t>
  </si>
  <si>
    <t xml:space="preserve">Итого остаток на конец квартала </t>
  </si>
  <si>
    <t>Общая площадь квартир - 888,3</t>
  </si>
  <si>
    <t>Расходы по содержанию и тек. ремонту</t>
  </si>
  <si>
    <t xml:space="preserve">определена приложением № 9 к договору 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</si>
  <si>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</si>
  <si>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</si>
  <si>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</si>
  <si>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</si>
  <si>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</si>
  <si>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t>январь</t>
  </si>
  <si>
    <t>февраль</t>
  </si>
  <si>
    <t>ч/ч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</si>
  <si>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</si>
  <si>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</si>
  <si>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</si>
  <si>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</si>
  <si>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2021 г.</t>
  </si>
  <si>
    <t>Демонтаж антенны на крыше</t>
  </si>
  <si>
    <t>Ограждение колодца</t>
  </si>
  <si>
    <t>Предъявлено населению 59749,63</t>
  </si>
  <si>
    <t>Уборка подъездов за декабрь 2020</t>
  </si>
  <si>
    <t xml:space="preserve">           2. Всего за период с "01" 01 2021 г. по "31" 03 2021 г. выполнено работ (оказано услуг) на общую сумму сорок сорок восемь тысяч четыреста двадцать два рубля 11 копеек</t>
  </si>
  <si>
    <t>за 2 квартал 2021 года</t>
  </si>
  <si>
    <t>"30" 06 2021 г.</t>
  </si>
  <si>
    <t>2 квартал</t>
  </si>
  <si>
    <t>Окраска МАФ (смета)</t>
  </si>
  <si>
    <t>демонтаж, монтаж счетчика ХВС в подвале</t>
  </si>
  <si>
    <t>апрель</t>
  </si>
  <si>
    <t>Предъявлено населению 59587,2</t>
  </si>
  <si>
    <t>Обработка подъездов хлорсодержащими растворами опрыскивание 1 раз в неделю (май, июнь -1 раз в 2 недели)</t>
  </si>
  <si>
    <t xml:space="preserve">           2. Всего за период с "01" 04 2021 г. по "30" 06 2021 г. выполнено работ (оказано услуг) на общую сумму пятьдесят две тысячи триста восемьдесят семь рублей 61 копейка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</si>
  <si>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</si>
  <si>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</si>
  <si>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</si>
  <si>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</si>
  <si>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сентябрь</t>
  </si>
  <si>
    <t>Реконструкция системы отопления по чердаку</t>
  </si>
  <si>
    <t xml:space="preserve">           2. Всего за период с "01" 07 2021 г. по "30" 09 2021 г. выполнено работ (оказано услуг) на общую сумму шестьдесят тысяч триста шестьдесят рублей 35 копеек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</si>
  <si>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</si>
  <si>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</si>
  <si>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</si>
  <si>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</si>
  <si>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</si>
  <si>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</si>
  <si>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</si>
  <si>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</si>
  <si>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</si>
  <si>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</si>
  <si>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</si>
  <si>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</si>
  <si>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</si>
  <si>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</si>
  <si>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</si>
  <si>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</si>
  <si>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</si>
  <si>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</si>
  <si>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1</t>
  </si>
  <si>
    <t>за 4 квартал 2021 года</t>
  </si>
  <si>
    <t>"31" 12 2021 г.</t>
  </si>
  <si>
    <t>4 квартал</t>
  </si>
  <si>
    <t>ремонт подъездов (смета)</t>
  </si>
  <si>
    <t>замена окна (смета)</t>
  </si>
  <si>
    <t>ремонт поручней в подъездах</t>
  </si>
  <si>
    <t>ремонт кровли входа в подвал</t>
  </si>
  <si>
    <t>засыпка ямы отсевом</t>
  </si>
  <si>
    <t>окраска поврежденных мест отделки подъезда</t>
  </si>
  <si>
    <t>декабрь</t>
  </si>
  <si>
    <t>октябрь</t>
  </si>
  <si>
    <t>Начислено всего 238 348,8</t>
  </si>
  <si>
    <t>в том числе:</t>
  </si>
  <si>
    <t>* Окраска МАФ</t>
  </si>
  <si>
    <t>* Замена окна в 3 подьезде 1 шт (смета)</t>
  </si>
  <si>
    <t>* ремонт 3-х подьездов (смета)</t>
  </si>
  <si>
    <t xml:space="preserve">           2. Всего за период с "01" 10 2021 г. по "31" 12 2021 г. выполнено работ (оказано услуг) на общую сумму сто девяносто одна тысяча сто тринадцать рублей 08 копеек</t>
  </si>
  <si>
    <t>Непредвиденные расходы 36,6 ч/ч</t>
  </si>
  <si>
    <t>Работы по договору,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</si>
  <si>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</si>
  <si>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</si>
  <si>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</si>
  <si>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</si>
  <si>
    <t>Оплачено за размещение оборудования в МОП интернет Ростелеком</t>
  </si>
  <si>
    <t>Оплачено за размещение оборудования в МОП интернет Квант-телеком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</si>
</sst>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2" fontId="8" fillId="0" borderId="0" xfId="1" applyNumberFormat="1" applyFont="1" applyAlignment="1">
      <alignment wrapText="1"/>
    </xf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7" xfId="0" applyFont="1" applyFill="1" applyBorder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9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43" fontId="4" fillId="0" borderId="0" xfId="1" applyFont="1"/>
    <xf numFmtId="43" fontId="8" fillId="0" borderId="0" xfId="1" applyFont="1" applyAlignment="1">
      <alignment wrapText="1"/>
    </xf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164" fontId="9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topLeftCell="A22" zoomScaleNormal="100" zoomScaleSheetLayoutView="100" workbookViewId="0">
      <selection activeCell="D27" sqref="D27:D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1.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52</v>
      </c>
      <c r="B3" s="77"/>
      <c r="C3" s="77"/>
      <c r="D3" s="77"/>
      <c r="E3" s="77"/>
    </row>
    <row r="4" spans="1:5" s="1" customFormat="1" ht="15.75" x14ac:dyDescent="0.25">
      <c r="A4" s="5" t="s">
        <v>13</v>
      </c>
      <c r="B4" s="31"/>
      <c r="C4" s="31"/>
      <c r="D4" s="80" t="s">
        <v>53</v>
      </c>
      <c r="E4" s="80"/>
    </row>
    <row r="5" spans="1:5" x14ac:dyDescent="0.25">
      <c r="A5" s="30"/>
      <c r="B5" s="4"/>
      <c r="C5" s="4"/>
      <c r="D5" s="4"/>
      <c r="E5" s="4"/>
    </row>
    <row r="6" spans="1:5" x14ac:dyDescent="0.25">
      <c r="A6" s="78" t="s">
        <v>0</v>
      </c>
      <c r="B6" s="78"/>
      <c r="C6" s="78"/>
      <c r="D6" s="78"/>
      <c r="E6" s="78"/>
    </row>
    <row r="7" spans="1:5" x14ac:dyDescent="0.25">
      <c r="A7" s="79" t="s">
        <v>26</v>
      </c>
      <c r="B7" s="79"/>
      <c r="C7" s="79"/>
      <c r="D7" s="79"/>
      <c r="E7" s="79"/>
    </row>
    <row r="8" spans="1:5" x14ac:dyDescent="0.25">
      <c r="A8" s="82" t="s">
        <v>1</v>
      </c>
      <c r="B8" s="82"/>
      <c r="C8" s="82"/>
      <c r="D8" s="82"/>
      <c r="E8" s="82"/>
    </row>
    <row r="9" spans="1:5" ht="12.75" customHeight="1" x14ac:dyDescent="0.25">
      <c r="A9" s="83" t="s">
        <v>35</v>
      </c>
      <c r="B9" s="83"/>
      <c r="C9" s="83"/>
      <c r="D9" s="83"/>
      <c r="E9" s="83"/>
    </row>
    <row r="10" spans="1:5" ht="22.5" customHeight="1" x14ac:dyDescent="0.25">
      <c r="A10" s="84" t="s">
        <v>14</v>
      </c>
      <c r="B10" s="85"/>
      <c r="C10" s="85"/>
      <c r="D10" s="85"/>
      <c r="E10" s="85"/>
    </row>
    <row r="11" spans="1:5" ht="29.25" customHeight="1" x14ac:dyDescent="0.25">
      <c r="A11" s="78" t="s">
        <v>27</v>
      </c>
      <c r="B11" s="78"/>
      <c r="C11" s="78"/>
      <c r="D11" s="78"/>
      <c r="E11" s="78"/>
    </row>
    <row r="12" spans="1:5" ht="14.25" customHeight="1" x14ac:dyDescent="0.25">
      <c r="A12" s="82" t="s">
        <v>15</v>
      </c>
      <c r="B12" s="86"/>
      <c r="C12" s="86"/>
      <c r="D12" s="86"/>
      <c r="E12" s="86"/>
    </row>
    <row r="13" spans="1:5" ht="19.5" customHeight="1" x14ac:dyDescent="0.25">
      <c r="A13" s="78" t="s">
        <v>22</v>
      </c>
      <c r="B13" s="78"/>
      <c r="C13" s="78"/>
      <c r="D13" s="78"/>
      <c r="E13" s="78"/>
    </row>
    <row r="14" spans="1:5" ht="12.75" customHeight="1" x14ac:dyDescent="0.25">
      <c r="A14" s="82" t="s">
        <v>2</v>
      </c>
      <c r="B14" s="86"/>
      <c r="C14" s="86"/>
      <c r="D14" s="86"/>
      <c r="E14" s="86"/>
    </row>
    <row r="15" spans="1:5" ht="18.75" customHeight="1" x14ac:dyDescent="0.25">
      <c r="A15" s="78" t="s">
        <v>23</v>
      </c>
      <c r="B15" s="78"/>
      <c r="C15" s="78"/>
      <c r="D15" s="78"/>
      <c r="E15" s="78"/>
    </row>
    <row r="16" spans="1:5" ht="14.25" customHeight="1" x14ac:dyDescent="0.25">
      <c r="A16" s="82" t="s">
        <v>16</v>
      </c>
      <c r="B16" s="86"/>
      <c r="C16" s="86"/>
      <c r="D16" s="86"/>
      <c r="E16" s="86"/>
    </row>
    <row r="17" spans="1:10" ht="29.25" customHeight="1" x14ac:dyDescent="0.25">
      <c r="A17" s="78" t="s">
        <v>17</v>
      </c>
      <c r="B17" s="78"/>
      <c r="C17" s="78"/>
      <c r="D17" s="78"/>
      <c r="E17" s="78"/>
    </row>
    <row r="18" spans="1:10" ht="64.5" customHeight="1" x14ac:dyDescent="0.25">
      <c r="A18" s="78" t="s">
        <v>28</v>
      </c>
      <c r="B18" s="78"/>
      <c r="C18" s="78"/>
      <c r="D18" s="78"/>
      <c r="E18" s="78"/>
    </row>
    <row r="19" spans="1:10" ht="30" customHeight="1" x14ac:dyDescent="0.25">
      <c r="A19" s="81" t="s">
        <v>29</v>
      </c>
      <c r="B19" s="81"/>
      <c r="C19" s="81"/>
      <c r="D19" s="81"/>
      <c r="E19" s="81"/>
    </row>
    <row r="20" spans="1:10" x14ac:dyDescent="0.25">
      <c r="A20" s="81"/>
      <c r="B20" s="81"/>
      <c r="C20" s="81"/>
      <c r="D20" s="81"/>
      <c r="E20" s="81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45</v>
      </c>
      <c r="B22" s="9" t="s">
        <v>40</v>
      </c>
      <c r="C22" s="3" t="s">
        <v>4</v>
      </c>
      <c r="D22" s="3">
        <f>10.14+2.36</f>
        <v>12.5</v>
      </c>
      <c r="E22" s="8">
        <f>D22*888.4*3</f>
        <v>33315</v>
      </c>
      <c r="J22" s="16"/>
    </row>
    <row r="23" spans="1:10" ht="38.25" x14ac:dyDescent="0.25">
      <c r="A23" s="23" t="s">
        <v>57</v>
      </c>
      <c r="B23" s="9" t="s">
        <v>40</v>
      </c>
      <c r="C23" s="3" t="s">
        <v>4</v>
      </c>
      <c r="D23" s="3">
        <v>2.36</v>
      </c>
      <c r="E23" s="8">
        <f>D23*888.4</f>
        <v>2096.6239999999998</v>
      </c>
      <c r="J23" s="16"/>
    </row>
    <row r="24" spans="1:10" ht="75" x14ac:dyDescent="0.25">
      <c r="A24" s="7" t="s">
        <v>51</v>
      </c>
      <c r="B24" s="9" t="s">
        <v>44</v>
      </c>
      <c r="C24" s="3" t="s">
        <v>4</v>
      </c>
      <c r="D24" s="3"/>
      <c r="E24" s="8">
        <f>1186.14*3</f>
        <v>3558.42</v>
      </c>
      <c r="J24" s="16"/>
    </row>
    <row r="25" spans="1:10" x14ac:dyDescent="0.25">
      <c r="A25" s="7" t="s">
        <v>42</v>
      </c>
      <c r="B25" s="9" t="s">
        <v>24</v>
      </c>
      <c r="C25" s="3" t="s">
        <v>4</v>
      </c>
      <c r="D25" s="3">
        <v>3.43</v>
      </c>
      <c r="E25" s="8">
        <f>D25*F20*G20</f>
        <v>9141.6360000000004</v>
      </c>
      <c r="J25" s="16"/>
    </row>
    <row r="26" spans="1:10" x14ac:dyDescent="0.25">
      <c r="A26" s="7" t="s">
        <v>30</v>
      </c>
      <c r="B26" s="9" t="s">
        <v>44</v>
      </c>
      <c r="C26" s="3" t="s">
        <v>31</v>
      </c>
      <c r="D26" s="24"/>
      <c r="E26" s="8">
        <v>0</v>
      </c>
      <c r="J26" s="16"/>
    </row>
    <row r="27" spans="1:10" x14ac:dyDescent="0.25">
      <c r="A27" s="35" t="s">
        <v>54</v>
      </c>
      <c r="B27" s="25" t="s">
        <v>46</v>
      </c>
      <c r="C27" s="3" t="s">
        <v>48</v>
      </c>
      <c r="D27" s="25">
        <v>1</v>
      </c>
      <c r="E27" s="8">
        <f>D27*206.95</f>
        <v>206.95</v>
      </c>
      <c r="J27" s="16"/>
    </row>
    <row r="28" spans="1:10" x14ac:dyDescent="0.25">
      <c r="A28" s="27" t="s">
        <v>55</v>
      </c>
      <c r="B28" s="25" t="s">
        <v>47</v>
      </c>
      <c r="C28" s="3" t="s">
        <v>48</v>
      </c>
      <c r="D28" s="26">
        <v>0.5</v>
      </c>
      <c r="E28" s="8">
        <f>D28*206.95</f>
        <v>103.47499999999999</v>
      </c>
      <c r="J28" s="16"/>
    </row>
    <row r="29" spans="1:10" s="14" customFormat="1" ht="14.25" x14ac:dyDescent="0.2">
      <c r="A29" s="10" t="s">
        <v>25</v>
      </c>
      <c r="B29" s="11"/>
      <c r="C29" s="12"/>
      <c r="D29" s="12"/>
      <c r="E29" s="13">
        <f>SUM(E22:E28)</f>
        <v>48422.104999999989</v>
      </c>
      <c r="F29" s="15"/>
      <c r="J29" s="15"/>
    </row>
    <row r="31" spans="1:10" ht="31.5" customHeight="1" x14ac:dyDescent="0.25">
      <c r="A31" s="88" t="s">
        <v>58</v>
      </c>
      <c r="B31" s="88"/>
      <c r="C31" s="88"/>
      <c r="D31" s="88"/>
      <c r="E31" s="88"/>
    </row>
    <row r="32" spans="1:10" ht="31.5" customHeight="1" x14ac:dyDescent="0.25">
      <c r="A32" s="78" t="s">
        <v>21</v>
      </c>
      <c r="B32" s="78"/>
      <c r="C32" s="78"/>
      <c r="D32" s="78"/>
      <c r="E32" s="78"/>
    </row>
    <row r="33" spans="1:10" x14ac:dyDescent="0.25">
      <c r="A33" s="78" t="s">
        <v>20</v>
      </c>
      <c r="B33" s="78"/>
      <c r="C33" s="78"/>
      <c r="D33" s="78"/>
      <c r="E33" s="78"/>
      <c r="F33" s="14"/>
      <c r="G33" s="14"/>
      <c r="H33" s="14"/>
      <c r="I33" s="14"/>
      <c r="J33" s="15"/>
    </row>
    <row r="34" spans="1:10" ht="32.25" customHeight="1" x14ac:dyDescent="0.25">
      <c r="A34" s="78" t="s">
        <v>32</v>
      </c>
      <c r="B34" s="78"/>
      <c r="C34" s="78"/>
      <c r="D34" s="78"/>
      <c r="E34" s="78"/>
    </row>
    <row r="35" spans="1:10" x14ac:dyDescent="0.25">
      <c r="A35" s="78" t="s">
        <v>18</v>
      </c>
      <c r="B35" s="78"/>
      <c r="C35" s="78"/>
      <c r="D35" s="78"/>
      <c r="E35" s="78"/>
    </row>
    <row r="36" spans="1:10" x14ac:dyDescent="0.25">
      <c r="A36" s="89" t="s">
        <v>5</v>
      </c>
      <c r="B36" s="89"/>
      <c r="C36" s="89"/>
      <c r="D36" s="89"/>
      <c r="E36" s="89"/>
    </row>
    <row r="37" spans="1:10" x14ac:dyDescent="0.25">
      <c r="A37" s="78" t="s">
        <v>18</v>
      </c>
      <c r="B37" s="78"/>
      <c r="C37" s="78"/>
      <c r="D37" s="78"/>
      <c r="E37" s="78"/>
    </row>
    <row r="38" spans="1:10" x14ac:dyDescent="0.25">
      <c r="A38" s="90" t="s">
        <v>33</v>
      </c>
      <c r="B38" s="90"/>
      <c r="C38" s="90"/>
      <c r="D38" s="90"/>
      <c r="E38" s="90"/>
    </row>
    <row r="39" spans="1:10" x14ac:dyDescent="0.25">
      <c r="B39" s="87" t="s">
        <v>19</v>
      </c>
      <c r="C39" s="87"/>
      <c r="D39" s="87"/>
      <c r="E39" s="6" t="s">
        <v>6</v>
      </c>
    </row>
    <row r="40" spans="1:10" x14ac:dyDescent="0.25">
      <c r="A40" s="29"/>
      <c r="B40" s="29"/>
      <c r="C40" s="29"/>
      <c r="D40" s="29"/>
      <c r="E40" s="29"/>
    </row>
    <row r="41" spans="1:10" x14ac:dyDescent="0.25">
      <c r="A41" s="90" t="s">
        <v>34</v>
      </c>
      <c r="B41" s="90"/>
      <c r="C41" s="90"/>
      <c r="D41" s="90"/>
      <c r="E41" s="90"/>
    </row>
    <row r="42" spans="1:10" x14ac:dyDescent="0.25">
      <c r="B42" s="87" t="s">
        <v>19</v>
      </c>
      <c r="C42" s="87"/>
      <c r="D42" s="87"/>
      <c r="E42" s="6" t="s">
        <v>6</v>
      </c>
    </row>
    <row r="44" spans="1:10" x14ac:dyDescent="0.25">
      <c r="A44" s="17" t="s">
        <v>38</v>
      </c>
    </row>
    <row r="45" spans="1:10" x14ac:dyDescent="0.25">
      <c r="A45" s="14" t="s">
        <v>36</v>
      </c>
    </row>
    <row r="46" spans="1:10" x14ac:dyDescent="0.25">
      <c r="A46" s="2" t="s">
        <v>43</v>
      </c>
      <c r="B46" s="19">
        <v>67770.490000000005</v>
      </c>
    </row>
    <row r="47" spans="1:10" x14ac:dyDescent="0.25">
      <c r="A47" s="18" t="s">
        <v>56</v>
      </c>
      <c r="B47" s="20"/>
    </row>
    <row r="48" spans="1:10" x14ac:dyDescent="0.25">
      <c r="A48" s="2" t="s">
        <v>41</v>
      </c>
      <c r="B48" s="20">
        <v>58793.84</v>
      </c>
    </row>
    <row r="49" spans="1:2" x14ac:dyDescent="0.25">
      <c r="A49" s="2" t="s">
        <v>49</v>
      </c>
      <c r="B49" s="20">
        <f>450</f>
        <v>450</v>
      </c>
    </row>
    <row r="50" spans="1:2" x14ac:dyDescent="0.25">
      <c r="A50" s="2" t="s">
        <v>50</v>
      </c>
      <c r="B50" s="20">
        <f>3*100</f>
        <v>300</v>
      </c>
    </row>
    <row r="51" spans="1:2" ht="30" x14ac:dyDescent="0.25">
      <c r="A51" s="28" t="s">
        <v>39</v>
      </c>
      <c r="B51" s="21">
        <f>E29</f>
        <v>48422.104999999989</v>
      </c>
    </row>
    <row r="52" spans="1:2" x14ac:dyDescent="0.25">
      <c r="A52" s="14" t="s">
        <v>37</v>
      </c>
      <c r="B52" s="22">
        <f>B46+B48+B49+B50-B51</f>
        <v>78892.225000000006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2" zoomScaleNormal="100" zoomScaleSheetLayoutView="100" workbookViewId="0">
      <selection activeCell="D26" sqref="D26:D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1.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59</v>
      </c>
      <c r="B3" s="77"/>
      <c r="C3" s="77"/>
      <c r="D3" s="77"/>
      <c r="E3" s="77"/>
    </row>
    <row r="4" spans="1:5" s="1" customFormat="1" ht="15.75" x14ac:dyDescent="0.25">
      <c r="A4" s="5" t="s">
        <v>13</v>
      </c>
      <c r="B4" s="31"/>
      <c r="C4" s="31"/>
      <c r="D4" s="80" t="s">
        <v>60</v>
      </c>
      <c r="E4" s="80"/>
    </row>
    <row r="5" spans="1:5" x14ac:dyDescent="0.25">
      <c r="A5" s="34"/>
      <c r="B5" s="4"/>
      <c r="C5" s="4"/>
      <c r="D5" s="4"/>
      <c r="E5" s="4"/>
    </row>
    <row r="6" spans="1:5" x14ac:dyDescent="0.25">
      <c r="A6" s="78" t="s">
        <v>0</v>
      </c>
      <c r="B6" s="78"/>
      <c r="C6" s="78"/>
      <c r="D6" s="78"/>
      <c r="E6" s="78"/>
    </row>
    <row r="7" spans="1:5" x14ac:dyDescent="0.25">
      <c r="A7" s="79" t="s">
        <v>26</v>
      </c>
      <c r="B7" s="79"/>
      <c r="C7" s="79"/>
      <c r="D7" s="79"/>
      <c r="E7" s="79"/>
    </row>
    <row r="8" spans="1:5" x14ac:dyDescent="0.25">
      <c r="A8" s="82" t="s">
        <v>1</v>
      </c>
      <c r="B8" s="82"/>
      <c r="C8" s="82"/>
      <c r="D8" s="82"/>
      <c r="E8" s="82"/>
    </row>
    <row r="9" spans="1:5" ht="12.75" customHeight="1" x14ac:dyDescent="0.25">
      <c r="A9" s="83" t="s">
        <v>35</v>
      </c>
      <c r="B9" s="83"/>
      <c r="C9" s="83"/>
      <c r="D9" s="83"/>
      <c r="E9" s="83"/>
    </row>
    <row r="10" spans="1:5" ht="22.5" customHeight="1" x14ac:dyDescent="0.25">
      <c r="A10" s="84" t="s">
        <v>14</v>
      </c>
      <c r="B10" s="85"/>
      <c r="C10" s="85"/>
      <c r="D10" s="85"/>
      <c r="E10" s="85"/>
    </row>
    <row r="11" spans="1:5" ht="29.25" customHeight="1" x14ac:dyDescent="0.25">
      <c r="A11" s="78" t="s">
        <v>27</v>
      </c>
      <c r="B11" s="78"/>
      <c r="C11" s="78"/>
      <c r="D11" s="78"/>
      <c r="E11" s="78"/>
    </row>
    <row r="12" spans="1:5" ht="14.25" customHeight="1" x14ac:dyDescent="0.25">
      <c r="A12" s="82" t="s">
        <v>15</v>
      </c>
      <c r="B12" s="86"/>
      <c r="C12" s="86"/>
      <c r="D12" s="86"/>
      <c r="E12" s="86"/>
    </row>
    <row r="13" spans="1:5" ht="19.5" customHeight="1" x14ac:dyDescent="0.25">
      <c r="A13" s="78" t="s">
        <v>22</v>
      </c>
      <c r="B13" s="78"/>
      <c r="C13" s="78"/>
      <c r="D13" s="78"/>
      <c r="E13" s="78"/>
    </row>
    <row r="14" spans="1:5" ht="12.75" customHeight="1" x14ac:dyDescent="0.25">
      <c r="A14" s="82" t="s">
        <v>2</v>
      </c>
      <c r="B14" s="86"/>
      <c r="C14" s="86"/>
      <c r="D14" s="86"/>
      <c r="E14" s="86"/>
    </row>
    <row r="15" spans="1:5" ht="18.75" customHeight="1" x14ac:dyDescent="0.25">
      <c r="A15" s="78" t="s">
        <v>23</v>
      </c>
      <c r="B15" s="78"/>
      <c r="C15" s="78"/>
      <c r="D15" s="78"/>
      <c r="E15" s="78"/>
    </row>
    <row r="16" spans="1:5" ht="14.25" customHeight="1" x14ac:dyDescent="0.25">
      <c r="A16" s="82" t="s">
        <v>16</v>
      </c>
      <c r="B16" s="86"/>
      <c r="C16" s="86"/>
      <c r="D16" s="86"/>
      <c r="E16" s="86"/>
    </row>
    <row r="17" spans="1:10" ht="29.25" customHeight="1" x14ac:dyDescent="0.25">
      <c r="A17" s="78" t="s">
        <v>17</v>
      </c>
      <c r="B17" s="78"/>
      <c r="C17" s="78"/>
      <c r="D17" s="78"/>
      <c r="E17" s="78"/>
    </row>
    <row r="18" spans="1:10" ht="64.5" customHeight="1" x14ac:dyDescent="0.25">
      <c r="A18" s="78" t="s">
        <v>28</v>
      </c>
      <c r="B18" s="78"/>
      <c r="C18" s="78"/>
      <c r="D18" s="78"/>
      <c r="E18" s="78"/>
    </row>
    <row r="19" spans="1:10" ht="30" customHeight="1" x14ac:dyDescent="0.25">
      <c r="A19" s="81" t="s">
        <v>29</v>
      </c>
      <c r="B19" s="81"/>
      <c r="C19" s="81"/>
      <c r="D19" s="81"/>
      <c r="E19" s="81"/>
    </row>
    <row r="20" spans="1:10" x14ac:dyDescent="0.25">
      <c r="A20" s="81"/>
      <c r="B20" s="81"/>
      <c r="C20" s="81"/>
      <c r="D20" s="81"/>
      <c r="E20" s="81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45</v>
      </c>
      <c r="B22" s="9" t="s">
        <v>40</v>
      </c>
      <c r="C22" s="3" t="s">
        <v>4</v>
      </c>
      <c r="D22" s="3">
        <f>10.14+2.36</f>
        <v>12.5</v>
      </c>
      <c r="E22" s="8">
        <f>D22*888.4*3</f>
        <v>33315</v>
      </c>
      <c r="J22" s="16"/>
    </row>
    <row r="23" spans="1:10" ht="60" x14ac:dyDescent="0.25">
      <c r="A23" s="7" t="s">
        <v>66</v>
      </c>
      <c r="B23" s="9" t="s">
        <v>61</v>
      </c>
      <c r="C23" s="3" t="s">
        <v>4</v>
      </c>
      <c r="D23" s="3"/>
      <c r="E23" s="8">
        <f>1186.14*2</f>
        <v>2372.2800000000002</v>
      </c>
      <c r="J23" s="16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9141.6360000000004</v>
      </c>
      <c r="J24" s="16"/>
    </row>
    <row r="25" spans="1:10" x14ac:dyDescent="0.25">
      <c r="A25" s="7" t="s">
        <v>30</v>
      </c>
      <c r="B25" s="9" t="s">
        <v>61</v>
      </c>
      <c r="C25" s="3" t="s">
        <v>31</v>
      </c>
      <c r="D25" s="24"/>
      <c r="E25" s="8">
        <v>4847.6499999999996</v>
      </c>
      <c r="J25" s="16"/>
    </row>
    <row r="26" spans="1:10" x14ac:dyDescent="0.25">
      <c r="A26" s="36" t="s">
        <v>62</v>
      </c>
      <c r="B26" s="25" t="s">
        <v>64</v>
      </c>
      <c r="C26" s="3" t="s">
        <v>48</v>
      </c>
      <c r="D26" s="25">
        <v>11.1</v>
      </c>
      <c r="E26" s="8">
        <f>D26*206.95</f>
        <v>2297.145</v>
      </c>
      <c r="J26" s="16"/>
    </row>
    <row r="27" spans="1:10" ht="30" x14ac:dyDescent="0.25">
      <c r="A27" s="37" t="s">
        <v>63</v>
      </c>
      <c r="B27" s="25" t="s">
        <v>64</v>
      </c>
      <c r="C27" s="3" t="s">
        <v>48</v>
      </c>
      <c r="D27" s="26">
        <v>2</v>
      </c>
      <c r="E27" s="8">
        <f>D27*206.95</f>
        <v>413.9</v>
      </c>
      <c r="J27" s="16"/>
    </row>
    <row r="28" spans="1:10" s="14" customFormat="1" ht="14.25" x14ac:dyDescent="0.2">
      <c r="A28" s="10" t="s">
        <v>25</v>
      </c>
      <c r="B28" s="11"/>
      <c r="C28" s="12"/>
      <c r="D28" s="12"/>
      <c r="E28" s="13">
        <f>SUM(E22:E27)</f>
        <v>52387.610999999997</v>
      </c>
      <c r="F28" s="15"/>
      <c r="J28" s="15"/>
    </row>
    <row r="30" spans="1:10" ht="31.5" customHeight="1" x14ac:dyDescent="0.25">
      <c r="A30" s="88" t="s">
        <v>67</v>
      </c>
      <c r="B30" s="88"/>
      <c r="C30" s="88"/>
      <c r="D30" s="88"/>
      <c r="E30" s="88"/>
    </row>
    <row r="31" spans="1:10" ht="31.5" customHeight="1" x14ac:dyDescent="0.25">
      <c r="A31" s="78" t="s">
        <v>21</v>
      </c>
      <c r="B31" s="78"/>
      <c r="C31" s="78"/>
      <c r="D31" s="78"/>
      <c r="E31" s="78"/>
    </row>
    <row r="32" spans="1:10" x14ac:dyDescent="0.25">
      <c r="A32" s="78" t="s">
        <v>20</v>
      </c>
      <c r="B32" s="78"/>
      <c r="C32" s="78"/>
      <c r="D32" s="78"/>
      <c r="E32" s="78"/>
      <c r="F32" s="14"/>
      <c r="G32" s="14"/>
      <c r="H32" s="14"/>
      <c r="I32" s="14"/>
      <c r="J32" s="15"/>
    </row>
    <row r="33" spans="1:5" ht="32.25" customHeight="1" x14ac:dyDescent="0.25">
      <c r="A33" s="78" t="s">
        <v>32</v>
      </c>
      <c r="B33" s="78"/>
      <c r="C33" s="78"/>
      <c r="D33" s="78"/>
      <c r="E33" s="78"/>
    </row>
    <row r="34" spans="1:5" x14ac:dyDescent="0.25">
      <c r="A34" s="78" t="s">
        <v>18</v>
      </c>
      <c r="B34" s="78"/>
      <c r="C34" s="78"/>
      <c r="D34" s="78"/>
      <c r="E34" s="78"/>
    </row>
    <row r="35" spans="1:5" x14ac:dyDescent="0.25">
      <c r="A35" s="89" t="s">
        <v>5</v>
      </c>
      <c r="B35" s="89"/>
      <c r="C35" s="89"/>
      <c r="D35" s="89"/>
      <c r="E35" s="89"/>
    </row>
    <row r="36" spans="1:5" x14ac:dyDescent="0.25">
      <c r="A36" s="78" t="s">
        <v>18</v>
      </c>
      <c r="B36" s="78"/>
      <c r="C36" s="78"/>
      <c r="D36" s="78"/>
      <c r="E36" s="78"/>
    </row>
    <row r="37" spans="1:5" x14ac:dyDescent="0.25">
      <c r="A37" s="90" t="s">
        <v>33</v>
      </c>
      <c r="B37" s="90"/>
      <c r="C37" s="90"/>
      <c r="D37" s="90"/>
      <c r="E37" s="90"/>
    </row>
    <row r="38" spans="1:5" x14ac:dyDescent="0.25">
      <c r="B38" s="87" t="s">
        <v>19</v>
      </c>
      <c r="C38" s="87"/>
      <c r="D38" s="87"/>
      <c r="E38" s="6" t="s">
        <v>6</v>
      </c>
    </row>
    <row r="39" spans="1:5" x14ac:dyDescent="0.25">
      <c r="A39" s="33"/>
      <c r="B39" s="33"/>
      <c r="C39" s="33"/>
      <c r="D39" s="33"/>
      <c r="E39" s="33"/>
    </row>
    <row r="40" spans="1:5" x14ac:dyDescent="0.25">
      <c r="A40" s="90" t="s">
        <v>34</v>
      </c>
      <c r="B40" s="90"/>
      <c r="C40" s="90"/>
      <c r="D40" s="90"/>
      <c r="E40" s="90"/>
    </row>
    <row r="41" spans="1:5" x14ac:dyDescent="0.25">
      <c r="B41" s="87" t="s">
        <v>19</v>
      </c>
      <c r="C41" s="87"/>
      <c r="D41" s="87"/>
      <c r="E41" s="6" t="s">
        <v>6</v>
      </c>
    </row>
    <row r="43" spans="1:5" x14ac:dyDescent="0.25">
      <c r="A43" s="17" t="s">
        <v>38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9">
        <f>'1кв'!B52</f>
        <v>78892.225000000006</v>
      </c>
    </row>
    <row r="46" spans="1:5" x14ac:dyDescent="0.25">
      <c r="A46" s="18" t="s">
        <v>65</v>
      </c>
      <c r="B46" s="20"/>
    </row>
    <row r="47" spans="1:5" x14ac:dyDescent="0.25">
      <c r="A47" s="2" t="s">
        <v>41</v>
      </c>
      <c r="B47" s="20">
        <v>60959.59</v>
      </c>
    </row>
    <row r="48" spans="1:5" x14ac:dyDescent="0.25">
      <c r="A48" s="2" t="s">
        <v>49</v>
      </c>
      <c r="B48" s="20">
        <f>450</f>
        <v>450</v>
      </c>
    </row>
    <row r="49" spans="1:2" x14ac:dyDescent="0.25">
      <c r="A49" s="2" t="s">
        <v>50</v>
      </c>
      <c r="B49" s="20">
        <f>3*100</f>
        <v>300</v>
      </c>
    </row>
    <row r="50" spans="1:2" ht="30" x14ac:dyDescent="0.25">
      <c r="A50" s="32" t="s">
        <v>39</v>
      </c>
      <c r="B50" s="21">
        <f>E28</f>
        <v>52387.610999999997</v>
      </c>
    </row>
    <row r="51" spans="1:2" x14ac:dyDescent="0.25">
      <c r="A51" s="14" t="s">
        <v>37</v>
      </c>
      <c r="B51" s="22">
        <f>B45+B47+B48+B49-B50</f>
        <v>88214.203999999998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9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1.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68</v>
      </c>
      <c r="B3" s="77"/>
      <c r="C3" s="77"/>
      <c r="D3" s="77"/>
      <c r="E3" s="77"/>
    </row>
    <row r="4" spans="1:5" s="1" customFormat="1" ht="15.75" x14ac:dyDescent="0.25">
      <c r="A4" s="5" t="s">
        <v>13</v>
      </c>
      <c r="B4" s="31"/>
      <c r="C4" s="31"/>
      <c r="D4" s="80" t="s">
        <v>69</v>
      </c>
      <c r="E4" s="80"/>
    </row>
    <row r="5" spans="1:5" x14ac:dyDescent="0.25">
      <c r="A5" s="40"/>
      <c r="B5" s="4"/>
      <c r="C5" s="4"/>
      <c r="D5" s="4"/>
      <c r="E5" s="4"/>
    </row>
    <row r="6" spans="1:5" x14ac:dyDescent="0.25">
      <c r="A6" s="78" t="s">
        <v>0</v>
      </c>
      <c r="B6" s="78"/>
      <c r="C6" s="78"/>
      <c r="D6" s="78"/>
      <c r="E6" s="78"/>
    </row>
    <row r="7" spans="1:5" x14ac:dyDescent="0.25">
      <c r="A7" s="79" t="s">
        <v>26</v>
      </c>
      <c r="B7" s="79"/>
      <c r="C7" s="79"/>
      <c r="D7" s="79"/>
      <c r="E7" s="79"/>
    </row>
    <row r="8" spans="1:5" x14ac:dyDescent="0.25">
      <c r="A8" s="82" t="s">
        <v>1</v>
      </c>
      <c r="B8" s="82"/>
      <c r="C8" s="82"/>
      <c r="D8" s="82"/>
      <c r="E8" s="82"/>
    </row>
    <row r="9" spans="1:5" ht="12.75" customHeight="1" x14ac:dyDescent="0.25">
      <c r="A9" s="83" t="s">
        <v>35</v>
      </c>
      <c r="B9" s="83"/>
      <c r="C9" s="83"/>
      <c r="D9" s="83"/>
      <c r="E9" s="83"/>
    </row>
    <row r="10" spans="1:5" ht="22.5" customHeight="1" x14ac:dyDescent="0.25">
      <c r="A10" s="84" t="s">
        <v>14</v>
      </c>
      <c r="B10" s="85"/>
      <c r="C10" s="85"/>
      <c r="D10" s="85"/>
      <c r="E10" s="85"/>
    </row>
    <row r="11" spans="1:5" ht="29.25" customHeight="1" x14ac:dyDescent="0.25">
      <c r="A11" s="78" t="s">
        <v>27</v>
      </c>
      <c r="B11" s="78"/>
      <c r="C11" s="78"/>
      <c r="D11" s="78"/>
      <c r="E11" s="78"/>
    </row>
    <row r="12" spans="1:5" ht="14.25" customHeight="1" x14ac:dyDescent="0.25">
      <c r="A12" s="82" t="s">
        <v>15</v>
      </c>
      <c r="B12" s="86"/>
      <c r="C12" s="86"/>
      <c r="D12" s="86"/>
      <c r="E12" s="86"/>
    </row>
    <row r="13" spans="1:5" ht="19.5" customHeight="1" x14ac:dyDescent="0.25">
      <c r="A13" s="78" t="s">
        <v>22</v>
      </c>
      <c r="B13" s="78"/>
      <c r="C13" s="78"/>
      <c r="D13" s="78"/>
      <c r="E13" s="78"/>
    </row>
    <row r="14" spans="1:5" ht="12.75" customHeight="1" x14ac:dyDescent="0.25">
      <c r="A14" s="82" t="s">
        <v>2</v>
      </c>
      <c r="B14" s="86"/>
      <c r="C14" s="86"/>
      <c r="D14" s="86"/>
      <c r="E14" s="86"/>
    </row>
    <row r="15" spans="1:5" ht="18.75" customHeight="1" x14ac:dyDescent="0.25">
      <c r="A15" s="78" t="s">
        <v>23</v>
      </c>
      <c r="B15" s="78"/>
      <c r="C15" s="78"/>
      <c r="D15" s="78"/>
      <c r="E15" s="78"/>
    </row>
    <row r="16" spans="1:5" ht="14.25" customHeight="1" x14ac:dyDescent="0.25">
      <c r="A16" s="82" t="s">
        <v>16</v>
      </c>
      <c r="B16" s="86"/>
      <c r="C16" s="86"/>
      <c r="D16" s="86"/>
      <c r="E16" s="86"/>
    </row>
    <row r="17" spans="1:10" ht="29.25" customHeight="1" x14ac:dyDescent="0.25">
      <c r="A17" s="78" t="s">
        <v>17</v>
      </c>
      <c r="B17" s="78"/>
      <c r="C17" s="78"/>
      <c r="D17" s="78"/>
      <c r="E17" s="78"/>
    </row>
    <row r="18" spans="1:10" ht="64.5" customHeight="1" x14ac:dyDescent="0.25">
      <c r="A18" s="78" t="s">
        <v>28</v>
      </c>
      <c r="B18" s="78"/>
      <c r="C18" s="78"/>
      <c r="D18" s="78"/>
      <c r="E18" s="78"/>
    </row>
    <row r="19" spans="1:10" ht="30" customHeight="1" x14ac:dyDescent="0.25">
      <c r="A19" s="81" t="s">
        <v>29</v>
      </c>
      <c r="B19" s="81"/>
      <c r="C19" s="81"/>
      <c r="D19" s="81"/>
      <c r="E19" s="81"/>
    </row>
    <row r="20" spans="1:10" x14ac:dyDescent="0.25">
      <c r="A20" s="81"/>
      <c r="B20" s="81"/>
      <c r="C20" s="81"/>
      <c r="D20" s="81"/>
      <c r="E20" s="81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45</v>
      </c>
      <c r="B22" s="9" t="s">
        <v>40</v>
      </c>
      <c r="C22" s="3" t="s">
        <v>4</v>
      </c>
      <c r="D22" s="3">
        <v>13</v>
      </c>
      <c r="E22" s="8">
        <f>D22*888.4*3</f>
        <v>34647.599999999999</v>
      </c>
      <c r="J22" s="16"/>
    </row>
    <row r="23" spans="1:10" ht="45" x14ac:dyDescent="0.25">
      <c r="A23" s="7" t="s">
        <v>70</v>
      </c>
      <c r="B23" s="9" t="s">
        <v>71</v>
      </c>
      <c r="C23" s="3" t="s">
        <v>4</v>
      </c>
      <c r="D23" s="3"/>
      <c r="E23" s="8">
        <f>1186.14*3</f>
        <v>3558.42</v>
      </c>
      <c r="J23" s="16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3.6</v>
      </c>
      <c r="E24" s="8">
        <f>D24*F20*G20</f>
        <v>9594.7199999999993</v>
      </c>
      <c r="J24" s="16"/>
    </row>
    <row r="25" spans="1:10" x14ac:dyDescent="0.25">
      <c r="A25" s="7" t="s">
        <v>30</v>
      </c>
      <c r="B25" s="9" t="s">
        <v>71</v>
      </c>
      <c r="C25" s="3" t="s">
        <v>31</v>
      </c>
      <c r="D25" s="3"/>
      <c r="E25" s="8">
        <v>10811.85</v>
      </c>
      <c r="J25" s="16"/>
    </row>
    <row r="26" spans="1:10" ht="30" x14ac:dyDescent="0.25">
      <c r="A26" s="44" t="s">
        <v>73</v>
      </c>
      <c r="B26" s="25" t="s">
        <v>72</v>
      </c>
      <c r="C26" s="3" t="s">
        <v>48</v>
      </c>
      <c r="D26" s="26">
        <v>8</v>
      </c>
      <c r="E26" s="8">
        <f>D26*218.47</f>
        <v>1747.76</v>
      </c>
      <c r="J26" s="16"/>
    </row>
    <row r="27" spans="1:10" s="14" customFormat="1" ht="14.25" x14ac:dyDescent="0.2">
      <c r="A27" s="10" t="s">
        <v>25</v>
      </c>
      <c r="B27" s="11"/>
      <c r="C27" s="12"/>
      <c r="D27" s="12"/>
      <c r="E27" s="13">
        <f>SUM(E22:E26)</f>
        <v>60360.35</v>
      </c>
      <c r="F27" s="15"/>
      <c r="J27" s="15"/>
    </row>
    <row r="29" spans="1:10" ht="31.5" customHeight="1" x14ac:dyDescent="0.25">
      <c r="A29" s="88" t="s">
        <v>74</v>
      </c>
      <c r="B29" s="88"/>
      <c r="C29" s="88"/>
      <c r="D29" s="88"/>
      <c r="E29" s="88"/>
    </row>
    <row r="30" spans="1:10" ht="31.5" customHeight="1" x14ac:dyDescent="0.25">
      <c r="A30" s="78" t="s">
        <v>21</v>
      </c>
      <c r="B30" s="78"/>
      <c r="C30" s="78"/>
      <c r="D30" s="78"/>
      <c r="E30" s="78"/>
    </row>
    <row r="31" spans="1:10" x14ac:dyDescent="0.25">
      <c r="A31" s="78" t="s">
        <v>20</v>
      </c>
      <c r="B31" s="78"/>
      <c r="C31" s="78"/>
      <c r="D31" s="78"/>
      <c r="E31" s="78"/>
      <c r="F31" s="14"/>
      <c r="G31" s="14"/>
      <c r="H31" s="14"/>
      <c r="I31" s="14"/>
      <c r="J31" s="15"/>
    </row>
    <row r="32" spans="1:10" ht="32.25" customHeight="1" x14ac:dyDescent="0.25">
      <c r="A32" s="78" t="s">
        <v>32</v>
      </c>
      <c r="B32" s="78"/>
      <c r="C32" s="78"/>
      <c r="D32" s="78"/>
      <c r="E32" s="78"/>
    </row>
    <row r="33" spans="1:5" x14ac:dyDescent="0.25">
      <c r="A33" s="78" t="s">
        <v>18</v>
      </c>
      <c r="B33" s="78"/>
      <c r="C33" s="78"/>
      <c r="D33" s="78"/>
      <c r="E33" s="78"/>
    </row>
    <row r="34" spans="1:5" x14ac:dyDescent="0.25">
      <c r="A34" s="89" t="s">
        <v>5</v>
      </c>
      <c r="B34" s="89"/>
      <c r="C34" s="89"/>
      <c r="D34" s="89"/>
      <c r="E34" s="89"/>
    </row>
    <row r="35" spans="1:5" x14ac:dyDescent="0.25">
      <c r="A35" s="78" t="s">
        <v>18</v>
      </c>
      <c r="B35" s="78"/>
      <c r="C35" s="78"/>
      <c r="D35" s="78"/>
      <c r="E35" s="78"/>
    </row>
    <row r="36" spans="1:5" x14ac:dyDescent="0.25">
      <c r="A36" s="90" t="s">
        <v>33</v>
      </c>
      <c r="B36" s="90"/>
      <c r="C36" s="90"/>
      <c r="D36" s="90"/>
      <c r="E36" s="90"/>
    </row>
    <row r="37" spans="1:5" x14ac:dyDescent="0.25">
      <c r="B37" s="87" t="s">
        <v>19</v>
      </c>
      <c r="C37" s="87"/>
      <c r="D37" s="87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90" t="s">
        <v>34</v>
      </c>
      <c r="B39" s="90"/>
      <c r="C39" s="90"/>
      <c r="D39" s="90"/>
      <c r="E39" s="90"/>
    </row>
    <row r="40" spans="1:5" x14ac:dyDescent="0.25">
      <c r="B40" s="87" t="s">
        <v>19</v>
      </c>
      <c r="C40" s="87"/>
      <c r="D40" s="87"/>
      <c r="E40" s="6" t="s">
        <v>6</v>
      </c>
    </row>
    <row r="42" spans="1:5" x14ac:dyDescent="0.25">
      <c r="A42" s="17" t="s">
        <v>38</v>
      </c>
    </row>
    <row r="43" spans="1:5" x14ac:dyDescent="0.25">
      <c r="A43" s="14" t="s">
        <v>36</v>
      </c>
    </row>
    <row r="44" spans="1:5" x14ac:dyDescent="0.25">
      <c r="A44" s="2" t="s">
        <v>43</v>
      </c>
      <c r="B44" s="19">
        <f>'2кв'!B51</f>
        <v>88214.203999999998</v>
      </c>
    </row>
    <row r="45" spans="1:5" x14ac:dyDescent="0.25">
      <c r="A45" s="18" t="s">
        <v>65</v>
      </c>
      <c r="B45" s="20"/>
    </row>
    <row r="46" spans="1:5" x14ac:dyDescent="0.25">
      <c r="A46" s="2" t="s">
        <v>41</v>
      </c>
      <c r="B46" s="20">
        <v>54348.58</v>
      </c>
    </row>
    <row r="47" spans="1:5" x14ac:dyDescent="0.25">
      <c r="A47" s="2" t="s">
        <v>49</v>
      </c>
      <c r="B47" s="20">
        <f>450</f>
        <v>450</v>
      </c>
    </row>
    <row r="48" spans="1:5" x14ac:dyDescent="0.25">
      <c r="A48" s="2" t="s">
        <v>50</v>
      </c>
      <c r="B48" s="20">
        <f>3*100</f>
        <v>300</v>
      </c>
    </row>
    <row r="49" spans="1:2" ht="30" x14ac:dyDescent="0.25">
      <c r="A49" s="38" t="s">
        <v>39</v>
      </c>
      <c r="B49" s="21">
        <f>E27</f>
        <v>60360.35</v>
      </c>
    </row>
    <row r="50" spans="1:2" x14ac:dyDescent="0.25">
      <c r="A50" s="14" t="s">
        <v>37</v>
      </c>
      <c r="B50" s="22">
        <f>B44+B46+B47+B48-B49</f>
        <v>82952.433999999979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37" zoomScaleNormal="100" zoomScaleSheetLayoutView="100" workbookViewId="0">
      <selection activeCell="D28" sqref="D28:D31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1.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94</v>
      </c>
      <c r="B3" s="77"/>
      <c r="C3" s="77"/>
      <c r="D3" s="77"/>
      <c r="E3" s="77"/>
    </row>
    <row r="4" spans="1:5" s="1" customFormat="1" ht="15.75" x14ac:dyDescent="0.25">
      <c r="A4" s="5" t="s">
        <v>13</v>
      </c>
      <c r="B4" s="31"/>
      <c r="C4" s="31"/>
      <c r="D4" s="80" t="s">
        <v>95</v>
      </c>
      <c r="E4" s="80"/>
    </row>
    <row r="5" spans="1:5" x14ac:dyDescent="0.25">
      <c r="A5" s="43"/>
      <c r="B5" s="4"/>
      <c r="C5" s="4"/>
      <c r="D5" s="4"/>
      <c r="E5" s="4"/>
    </row>
    <row r="6" spans="1:5" x14ac:dyDescent="0.25">
      <c r="A6" s="78" t="s">
        <v>0</v>
      </c>
      <c r="B6" s="78"/>
      <c r="C6" s="78"/>
      <c r="D6" s="78"/>
      <c r="E6" s="78"/>
    </row>
    <row r="7" spans="1:5" x14ac:dyDescent="0.25">
      <c r="A7" s="79" t="s">
        <v>26</v>
      </c>
      <c r="B7" s="79"/>
      <c r="C7" s="79"/>
      <c r="D7" s="79"/>
      <c r="E7" s="79"/>
    </row>
    <row r="8" spans="1:5" x14ac:dyDescent="0.25">
      <c r="A8" s="82" t="s">
        <v>1</v>
      </c>
      <c r="B8" s="82"/>
      <c r="C8" s="82"/>
      <c r="D8" s="82"/>
      <c r="E8" s="82"/>
    </row>
    <row r="9" spans="1:5" ht="12.75" customHeight="1" x14ac:dyDescent="0.25">
      <c r="A9" s="83" t="s">
        <v>35</v>
      </c>
      <c r="B9" s="83"/>
      <c r="C9" s="83"/>
      <c r="D9" s="83"/>
      <c r="E9" s="83"/>
    </row>
    <row r="10" spans="1:5" ht="22.5" customHeight="1" x14ac:dyDescent="0.25">
      <c r="A10" s="84" t="s">
        <v>14</v>
      </c>
      <c r="B10" s="85"/>
      <c r="C10" s="85"/>
      <c r="D10" s="85"/>
      <c r="E10" s="85"/>
    </row>
    <row r="11" spans="1:5" ht="29.25" customHeight="1" x14ac:dyDescent="0.25">
      <c r="A11" s="78" t="s">
        <v>27</v>
      </c>
      <c r="B11" s="78"/>
      <c r="C11" s="78"/>
      <c r="D11" s="78"/>
      <c r="E11" s="78"/>
    </row>
    <row r="12" spans="1:5" ht="14.25" customHeight="1" x14ac:dyDescent="0.25">
      <c r="A12" s="82" t="s">
        <v>15</v>
      </c>
      <c r="B12" s="86"/>
      <c r="C12" s="86"/>
      <c r="D12" s="86"/>
      <c r="E12" s="86"/>
    </row>
    <row r="13" spans="1:5" ht="19.5" customHeight="1" x14ac:dyDescent="0.25">
      <c r="A13" s="78" t="s">
        <v>22</v>
      </c>
      <c r="B13" s="78"/>
      <c r="C13" s="78"/>
      <c r="D13" s="78"/>
      <c r="E13" s="78"/>
    </row>
    <row r="14" spans="1:5" ht="12.75" customHeight="1" x14ac:dyDescent="0.25">
      <c r="A14" s="82" t="s">
        <v>2</v>
      </c>
      <c r="B14" s="86"/>
      <c r="C14" s="86"/>
      <c r="D14" s="86"/>
      <c r="E14" s="86"/>
    </row>
    <row r="15" spans="1:5" ht="18.75" customHeight="1" x14ac:dyDescent="0.25">
      <c r="A15" s="78" t="s">
        <v>23</v>
      </c>
      <c r="B15" s="78"/>
      <c r="C15" s="78"/>
      <c r="D15" s="78"/>
      <c r="E15" s="78"/>
    </row>
    <row r="16" spans="1:5" ht="14.25" customHeight="1" x14ac:dyDescent="0.25">
      <c r="A16" s="82" t="s">
        <v>16</v>
      </c>
      <c r="B16" s="86"/>
      <c r="C16" s="86"/>
      <c r="D16" s="86"/>
      <c r="E16" s="86"/>
    </row>
    <row r="17" spans="1:10" ht="29.25" customHeight="1" x14ac:dyDescent="0.25">
      <c r="A17" s="78" t="s">
        <v>17</v>
      </c>
      <c r="B17" s="78"/>
      <c r="C17" s="78"/>
      <c r="D17" s="78"/>
      <c r="E17" s="78"/>
    </row>
    <row r="18" spans="1:10" ht="64.5" customHeight="1" x14ac:dyDescent="0.25">
      <c r="A18" s="78" t="s">
        <v>28</v>
      </c>
      <c r="B18" s="78"/>
      <c r="C18" s="78"/>
      <c r="D18" s="78"/>
      <c r="E18" s="78"/>
    </row>
    <row r="19" spans="1:10" ht="30" customHeight="1" x14ac:dyDescent="0.25">
      <c r="A19" s="81" t="s">
        <v>29</v>
      </c>
      <c r="B19" s="81"/>
      <c r="C19" s="81"/>
      <c r="D19" s="81"/>
      <c r="E19" s="81"/>
    </row>
    <row r="20" spans="1:10" x14ac:dyDescent="0.25">
      <c r="A20" s="81"/>
      <c r="B20" s="81"/>
      <c r="C20" s="81"/>
      <c r="D20" s="81"/>
      <c r="E20" s="81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45</v>
      </c>
      <c r="B22" s="9" t="s">
        <v>40</v>
      </c>
      <c r="C22" s="3" t="s">
        <v>4</v>
      </c>
      <c r="D22" s="3">
        <v>13</v>
      </c>
      <c r="E22" s="8">
        <f>D22*888.4*3</f>
        <v>34647.599999999999</v>
      </c>
      <c r="J22" s="16"/>
    </row>
    <row r="23" spans="1:10" ht="45" x14ac:dyDescent="0.25">
      <c r="A23" s="7" t="s">
        <v>70</v>
      </c>
      <c r="B23" s="9" t="s">
        <v>96</v>
      </c>
      <c r="C23" s="3" t="s">
        <v>4</v>
      </c>
      <c r="D23" s="3"/>
      <c r="E23" s="8">
        <f>1186.14*3</f>
        <v>3558.42</v>
      </c>
      <c r="J23" s="16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3.6</v>
      </c>
      <c r="E24" s="8">
        <f>D24*F20*G20</f>
        <v>9594.7199999999993</v>
      </c>
      <c r="J24" s="16"/>
    </row>
    <row r="25" spans="1:10" x14ac:dyDescent="0.25">
      <c r="A25" s="7" t="s">
        <v>30</v>
      </c>
      <c r="B25" s="9" t="s">
        <v>96</v>
      </c>
      <c r="C25" s="3" t="s">
        <v>31</v>
      </c>
      <c r="D25" s="3"/>
      <c r="E25" s="8">
        <v>1570.4</v>
      </c>
      <c r="J25" s="16"/>
    </row>
    <row r="26" spans="1:10" x14ac:dyDescent="0.25">
      <c r="A26" s="35" t="s">
        <v>97</v>
      </c>
      <c r="B26" s="9" t="s">
        <v>104</v>
      </c>
      <c r="C26" s="3"/>
      <c r="D26" s="25"/>
      <c r="E26" s="8">
        <v>123703.97</v>
      </c>
      <c r="J26" s="16"/>
    </row>
    <row r="27" spans="1:10" x14ac:dyDescent="0.25">
      <c r="A27" s="36" t="s">
        <v>98</v>
      </c>
      <c r="B27" s="9" t="s">
        <v>104</v>
      </c>
      <c r="C27" s="3"/>
      <c r="D27" s="25"/>
      <c r="E27" s="8">
        <v>14979.39</v>
      </c>
      <c r="J27" s="16"/>
    </row>
    <row r="28" spans="1:10" x14ac:dyDescent="0.25">
      <c r="A28" s="35" t="s">
        <v>99</v>
      </c>
      <c r="B28" s="9" t="s">
        <v>104</v>
      </c>
      <c r="C28" s="3" t="s">
        <v>48</v>
      </c>
      <c r="D28" s="25">
        <v>7</v>
      </c>
      <c r="E28" s="8">
        <f>D28*218.47</f>
        <v>1529.29</v>
      </c>
      <c r="J28" s="16"/>
    </row>
    <row r="29" spans="1:10" x14ac:dyDescent="0.25">
      <c r="A29" s="36" t="s">
        <v>100</v>
      </c>
      <c r="B29" s="9" t="s">
        <v>103</v>
      </c>
      <c r="C29" s="3" t="s">
        <v>48</v>
      </c>
      <c r="D29" s="25">
        <v>2</v>
      </c>
      <c r="E29" s="8">
        <f t="shared" ref="E29:E31" si="0">D29*218.47</f>
        <v>436.94</v>
      </c>
      <c r="J29" s="16"/>
    </row>
    <row r="30" spans="1:10" x14ac:dyDescent="0.25">
      <c r="A30" s="36" t="s">
        <v>101</v>
      </c>
      <c r="B30" s="9" t="s">
        <v>103</v>
      </c>
      <c r="C30" s="3" t="s">
        <v>48</v>
      </c>
      <c r="D30" s="25">
        <v>1</v>
      </c>
      <c r="E30" s="8">
        <f t="shared" si="0"/>
        <v>218.47</v>
      </c>
      <c r="J30" s="16"/>
    </row>
    <row r="31" spans="1:10" ht="30" x14ac:dyDescent="0.25">
      <c r="A31" s="36" t="s">
        <v>102</v>
      </c>
      <c r="B31" s="9" t="s">
        <v>103</v>
      </c>
      <c r="C31" s="3" t="s">
        <v>48</v>
      </c>
      <c r="D31" s="25">
        <v>4</v>
      </c>
      <c r="E31" s="8">
        <f t="shared" si="0"/>
        <v>873.88</v>
      </c>
      <c r="J31" s="16"/>
    </row>
    <row r="32" spans="1:10" x14ac:dyDescent="0.25">
      <c r="A32" s="7"/>
      <c r="B32" s="9"/>
      <c r="C32" s="3"/>
      <c r="D32" s="3"/>
      <c r="E32" s="8"/>
      <c r="J32" s="16"/>
    </row>
    <row r="33" spans="1:10" s="14" customFormat="1" ht="14.25" x14ac:dyDescent="0.2">
      <c r="A33" s="10" t="s">
        <v>25</v>
      </c>
      <c r="B33" s="11"/>
      <c r="C33" s="12"/>
      <c r="D33" s="12"/>
      <c r="E33" s="13">
        <f>SUM(E22:E32)</f>
        <v>191113.08000000002</v>
      </c>
      <c r="F33" s="15"/>
      <c r="J33" s="15"/>
    </row>
    <row r="35" spans="1:10" ht="31.5" customHeight="1" x14ac:dyDescent="0.25">
      <c r="A35" s="88" t="s">
        <v>110</v>
      </c>
      <c r="B35" s="88"/>
      <c r="C35" s="88"/>
      <c r="D35" s="88"/>
      <c r="E35" s="88"/>
    </row>
    <row r="36" spans="1:10" ht="31.5" customHeight="1" x14ac:dyDescent="0.25">
      <c r="A36" s="78" t="s">
        <v>21</v>
      </c>
      <c r="B36" s="78"/>
      <c r="C36" s="78"/>
      <c r="D36" s="78"/>
      <c r="E36" s="78"/>
    </row>
    <row r="37" spans="1:10" x14ac:dyDescent="0.25">
      <c r="A37" s="78" t="s">
        <v>20</v>
      </c>
      <c r="B37" s="78"/>
      <c r="C37" s="78"/>
      <c r="D37" s="78"/>
      <c r="E37" s="78"/>
      <c r="F37" s="14"/>
      <c r="G37" s="14"/>
      <c r="H37" s="14"/>
      <c r="I37" s="14"/>
      <c r="J37" s="15"/>
    </row>
    <row r="38" spans="1:10" ht="32.25" customHeight="1" x14ac:dyDescent="0.25">
      <c r="A38" s="78" t="s">
        <v>32</v>
      </c>
      <c r="B38" s="78"/>
      <c r="C38" s="78"/>
      <c r="D38" s="78"/>
      <c r="E38" s="78"/>
    </row>
    <row r="39" spans="1:10" x14ac:dyDescent="0.25">
      <c r="A39" s="78" t="s">
        <v>18</v>
      </c>
      <c r="B39" s="78"/>
      <c r="C39" s="78"/>
      <c r="D39" s="78"/>
      <c r="E39" s="78"/>
    </row>
    <row r="40" spans="1:10" x14ac:dyDescent="0.25">
      <c r="A40" s="89" t="s">
        <v>5</v>
      </c>
      <c r="B40" s="89"/>
      <c r="C40" s="89"/>
      <c r="D40" s="89"/>
      <c r="E40" s="89"/>
    </row>
    <row r="41" spans="1:10" x14ac:dyDescent="0.25">
      <c r="A41" s="78" t="s">
        <v>18</v>
      </c>
      <c r="B41" s="78"/>
      <c r="C41" s="78"/>
      <c r="D41" s="78"/>
      <c r="E41" s="78"/>
    </row>
    <row r="42" spans="1:10" x14ac:dyDescent="0.25">
      <c r="A42" s="90" t="s">
        <v>33</v>
      </c>
      <c r="B42" s="90"/>
      <c r="C42" s="90"/>
      <c r="D42" s="90"/>
      <c r="E42" s="90"/>
    </row>
    <row r="43" spans="1:10" x14ac:dyDescent="0.25">
      <c r="B43" s="87" t="s">
        <v>19</v>
      </c>
      <c r="C43" s="87"/>
      <c r="D43" s="87"/>
      <c r="E43" s="6" t="s">
        <v>6</v>
      </c>
    </row>
    <row r="44" spans="1:10" x14ac:dyDescent="0.25">
      <c r="A44" s="42"/>
      <c r="B44" s="42"/>
      <c r="C44" s="42"/>
      <c r="D44" s="42"/>
      <c r="E44" s="42"/>
    </row>
    <row r="45" spans="1:10" x14ac:dyDescent="0.25">
      <c r="A45" s="90" t="s">
        <v>34</v>
      </c>
      <c r="B45" s="90"/>
      <c r="C45" s="90"/>
      <c r="D45" s="90"/>
      <c r="E45" s="90"/>
    </row>
    <row r="46" spans="1:10" x14ac:dyDescent="0.25">
      <c r="B46" s="87" t="s">
        <v>19</v>
      </c>
      <c r="C46" s="87"/>
      <c r="D46" s="87"/>
      <c r="E46" s="6" t="s">
        <v>6</v>
      </c>
    </row>
    <row r="48" spans="1:10" x14ac:dyDescent="0.25">
      <c r="A48" s="17" t="s">
        <v>38</v>
      </c>
    </row>
    <row r="49" spans="1:2" x14ac:dyDescent="0.25">
      <c r="A49" s="14" t="s">
        <v>36</v>
      </c>
      <c r="B49" s="66"/>
    </row>
    <row r="50" spans="1:2" x14ac:dyDescent="0.25">
      <c r="A50" s="2" t="s">
        <v>43</v>
      </c>
      <c r="B50" s="67">
        <f>'3кв'!B50</f>
        <v>82952.433999999979</v>
      </c>
    </row>
    <row r="51" spans="1:2" x14ac:dyDescent="0.25">
      <c r="A51" s="18" t="s">
        <v>65</v>
      </c>
      <c r="B51" s="68"/>
    </row>
    <row r="52" spans="1:2" x14ac:dyDescent="0.25">
      <c r="A52" s="2" t="s">
        <v>41</v>
      </c>
      <c r="B52" s="68">
        <f>56096.43-20.7</f>
        <v>56075.73</v>
      </c>
    </row>
    <row r="53" spans="1:2" x14ac:dyDescent="0.25">
      <c r="A53" s="2" t="s">
        <v>49</v>
      </c>
      <c r="B53" s="68">
        <f>450</f>
        <v>450</v>
      </c>
    </row>
    <row r="54" spans="1:2" x14ac:dyDescent="0.25">
      <c r="A54" s="2" t="s">
        <v>50</v>
      </c>
      <c r="B54" s="68">
        <f>3*100</f>
        <v>300</v>
      </c>
    </row>
    <row r="55" spans="1:2" ht="30" x14ac:dyDescent="0.25">
      <c r="A55" s="41" t="s">
        <v>39</v>
      </c>
      <c r="B55" s="68">
        <f>E33</f>
        <v>191113.08000000002</v>
      </c>
    </row>
    <row r="56" spans="1:2" ht="29.25" x14ac:dyDescent="0.25">
      <c r="A56" s="69" t="s">
        <v>37</v>
      </c>
      <c r="B56" s="70">
        <f>B50+B52+B53+B54-B55</f>
        <v>-51334.916000000027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topLeftCell="A7" zoomScaleNormal="100" zoomScaleSheetLayoutView="100" workbookViewId="0">
      <selection activeCell="C20" sqref="C20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65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93" t="s">
        <v>75</v>
      </c>
      <c r="B1" s="93"/>
      <c r="C1" s="93"/>
      <c r="D1" s="45"/>
    </row>
    <row r="2" spans="1:5" x14ac:dyDescent="0.25">
      <c r="A2" s="94" t="s">
        <v>76</v>
      </c>
      <c r="B2" s="94"/>
      <c r="C2" s="94"/>
      <c r="D2" s="46"/>
    </row>
    <row r="3" spans="1:5" x14ac:dyDescent="0.25">
      <c r="A3" s="94" t="s">
        <v>77</v>
      </c>
      <c r="B3" s="94"/>
      <c r="C3" s="94"/>
      <c r="D3" s="46"/>
    </row>
    <row r="4" spans="1:5" x14ac:dyDescent="0.25">
      <c r="A4" s="93" t="s">
        <v>93</v>
      </c>
      <c r="B4" s="93"/>
      <c r="C4" s="93"/>
      <c r="D4" s="45"/>
    </row>
    <row r="5" spans="1:5" x14ac:dyDescent="0.25">
      <c r="A5" s="95"/>
      <c r="B5" s="95"/>
      <c r="C5" s="95"/>
    </row>
    <row r="6" spans="1:5" x14ac:dyDescent="0.25">
      <c r="A6" s="46"/>
      <c r="B6" s="47" t="s">
        <v>78</v>
      </c>
      <c r="C6" s="48">
        <f>'1кв'!B46</f>
        <v>67770.490000000005</v>
      </c>
      <c r="D6" s="49"/>
    </row>
    <row r="7" spans="1:5" x14ac:dyDescent="0.25">
      <c r="A7" s="46"/>
      <c r="B7" s="47" t="s">
        <v>105</v>
      </c>
      <c r="C7" s="48"/>
      <c r="D7" s="49"/>
    </row>
    <row r="8" spans="1:5" x14ac:dyDescent="0.25">
      <c r="A8" s="50" t="s">
        <v>79</v>
      </c>
      <c r="B8" s="51" t="s">
        <v>80</v>
      </c>
      <c r="C8" s="52">
        <f>'1кв'!B48+'2кв'!B47+'3кв'!B46+'4кв'!B52</f>
        <v>230177.74000000002</v>
      </c>
      <c r="D8" s="53"/>
    </row>
    <row r="9" spans="1:5" ht="31.5" x14ac:dyDescent="0.25">
      <c r="A9" s="46"/>
      <c r="B9" s="73" t="s">
        <v>117</v>
      </c>
      <c r="C9" s="52">
        <f>'1кв'!B49+'2кв'!B48+'3кв'!B47+'4кв'!B53</f>
        <v>1800</v>
      </c>
      <c r="D9" s="49"/>
    </row>
    <row r="10" spans="1:5" ht="31.5" x14ac:dyDescent="0.25">
      <c r="A10" s="50"/>
      <c r="B10" s="73" t="s">
        <v>118</v>
      </c>
      <c r="C10" s="52">
        <f>'1кв'!B50+'2кв'!B49+'3кв'!B48+'4кв'!B54</f>
        <v>1200</v>
      </c>
      <c r="D10" s="53"/>
    </row>
    <row r="11" spans="1:5" x14ac:dyDescent="0.25">
      <c r="A11" s="31"/>
      <c r="B11" s="51" t="s">
        <v>81</v>
      </c>
      <c r="C11" s="48">
        <f>SUM(C8:C10)</f>
        <v>233177.74000000002</v>
      </c>
      <c r="D11" s="49"/>
    </row>
    <row r="12" spans="1:5" x14ac:dyDescent="0.25">
      <c r="B12" s="91"/>
      <c r="C12" s="92"/>
      <c r="D12" s="54"/>
    </row>
    <row r="13" spans="1:5" x14ac:dyDescent="0.25">
      <c r="A13" s="55" t="s">
        <v>82</v>
      </c>
      <c r="B13" s="23" t="s">
        <v>83</v>
      </c>
      <c r="C13" s="56">
        <f>'1кв'!E22+'2кв'!E22+'3кв'!E22+'4кв'!E22</f>
        <v>135925.20000000001</v>
      </c>
      <c r="D13" s="54"/>
    </row>
    <row r="14" spans="1:5" x14ac:dyDescent="0.25">
      <c r="B14" s="57" t="s">
        <v>42</v>
      </c>
      <c r="C14" s="56">
        <f>'1кв'!E25+'2кв'!E24+'3кв'!E24+'4кв'!E24</f>
        <v>37472.712</v>
      </c>
      <c r="D14" s="54"/>
      <c r="E14" s="58"/>
    </row>
    <row r="15" spans="1:5" ht="31.5" x14ac:dyDescent="0.25">
      <c r="B15" s="57" t="s">
        <v>84</v>
      </c>
      <c r="C15" s="56">
        <f>'1кв'!E24+'2кв'!E23+'3кв'!E23+'4кв'!E23</f>
        <v>13047.54</v>
      </c>
      <c r="D15" s="54"/>
    </row>
    <row r="16" spans="1:5" x14ac:dyDescent="0.25">
      <c r="A16" s="55"/>
      <c r="B16" s="59" t="s">
        <v>30</v>
      </c>
      <c r="C16" s="56">
        <f>'1кв'!E26+'2кв'!E25+'3кв'!E25+'4кв'!E25</f>
        <v>17229.900000000001</v>
      </c>
      <c r="D16" s="54"/>
    </row>
    <row r="17" spans="1:6" x14ac:dyDescent="0.25">
      <c r="A17" s="55"/>
      <c r="B17" s="23" t="s">
        <v>57</v>
      </c>
      <c r="C17" s="56">
        <f>'1кв'!E23</f>
        <v>2096.6239999999998</v>
      </c>
      <c r="D17" s="54"/>
    </row>
    <row r="18" spans="1:6" x14ac:dyDescent="0.25">
      <c r="A18" s="55"/>
      <c r="B18" s="60" t="s">
        <v>111</v>
      </c>
      <c r="C18" s="56">
        <f>'1кв'!E27+'1кв'!E28+'2кв'!E27+'3кв'!E26+'4кв'!E28+'4кв'!E29+'4кв'!E30+'4кв'!E31</f>
        <v>5530.665</v>
      </c>
      <c r="D18" s="54"/>
    </row>
    <row r="19" spans="1:6" x14ac:dyDescent="0.25">
      <c r="A19" s="55"/>
      <c r="B19" s="60" t="s">
        <v>112</v>
      </c>
      <c r="C19" s="56">
        <f>SUM(C21:C23)</f>
        <v>140980.505</v>
      </c>
      <c r="D19" s="54"/>
    </row>
    <row r="20" spans="1:6" x14ac:dyDescent="0.25">
      <c r="A20" s="55"/>
      <c r="B20" s="61" t="s">
        <v>106</v>
      </c>
      <c r="C20" s="56"/>
      <c r="D20" s="54"/>
    </row>
    <row r="21" spans="1:6" x14ac:dyDescent="0.25">
      <c r="A21" s="55"/>
      <c r="B21" s="61" t="s">
        <v>107</v>
      </c>
      <c r="C21" s="56">
        <f>'2кв'!E26</f>
        <v>2297.145</v>
      </c>
      <c r="D21" s="54"/>
    </row>
    <row r="22" spans="1:6" x14ac:dyDescent="0.25">
      <c r="A22" s="55"/>
      <c r="B22" s="61" t="s">
        <v>108</v>
      </c>
      <c r="C22" s="56">
        <f>'4кв'!E27</f>
        <v>14979.39</v>
      </c>
      <c r="D22" s="54"/>
    </row>
    <row r="23" spans="1:6" x14ac:dyDescent="0.25">
      <c r="A23" s="55"/>
      <c r="B23" s="59" t="s">
        <v>109</v>
      </c>
      <c r="C23" s="56">
        <f>'4кв'!E26</f>
        <v>123703.97</v>
      </c>
      <c r="D23" s="54"/>
    </row>
    <row r="24" spans="1:6" x14ac:dyDescent="0.25">
      <c r="B24" s="62" t="s">
        <v>85</v>
      </c>
      <c r="C24" s="48">
        <f>SUM(C13:C19)</f>
        <v>352283.14600000007</v>
      </c>
      <c r="D24" s="54"/>
      <c r="E24" s="58">
        <f>'1кв'!E29+'2кв'!E28+'3кв'!E27+'4кв'!E33</f>
        <v>352283.14600000001</v>
      </c>
      <c r="F24" s="58"/>
    </row>
    <row r="25" spans="1:6" x14ac:dyDescent="0.25">
      <c r="B25" s="63" t="s">
        <v>86</v>
      </c>
      <c r="C25" s="71">
        <f>(C6+C11)-C24</f>
        <v>-51334.916000000027</v>
      </c>
      <c r="D25" s="54"/>
      <c r="E25" s="58">
        <f>C25-'4кв'!B56</f>
        <v>0</v>
      </c>
    </row>
    <row r="26" spans="1:6" x14ac:dyDescent="0.25">
      <c r="B26" s="50"/>
      <c r="C26" s="64"/>
      <c r="D26" s="54"/>
    </row>
    <row r="27" spans="1:6" x14ac:dyDescent="0.25">
      <c r="B27" s="50" t="s">
        <v>113</v>
      </c>
      <c r="C27" s="50"/>
      <c r="D27" s="54"/>
    </row>
    <row r="28" spans="1:6" x14ac:dyDescent="0.25">
      <c r="B28" s="50" t="s">
        <v>114</v>
      </c>
      <c r="C28" s="50">
        <v>9690.25</v>
      </c>
      <c r="D28" s="54"/>
    </row>
    <row r="29" spans="1:6" x14ac:dyDescent="0.25">
      <c r="B29" s="72" t="s">
        <v>115</v>
      </c>
      <c r="C29" s="72">
        <v>19524.439999999999</v>
      </c>
      <c r="D29" s="54"/>
    </row>
    <row r="30" spans="1:6" x14ac:dyDescent="0.25">
      <c r="B30" s="50" t="s">
        <v>116</v>
      </c>
      <c r="C30" s="50">
        <f>C29-C28</f>
        <v>9834.1899999999987</v>
      </c>
      <c r="D30" s="54"/>
    </row>
    <row r="31" spans="1:6" x14ac:dyDescent="0.25">
      <c r="B31" s="50"/>
      <c r="C31" s="64"/>
      <c r="D31" s="54"/>
    </row>
    <row r="32" spans="1:6" x14ac:dyDescent="0.25">
      <c r="A32" s="50" t="s">
        <v>87</v>
      </c>
      <c r="C32" s="64"/>
      <c r="D32" s="54"/>
    </row>
    <row r="33" spans="1:4" x14ac:dyDescent="0.25">
      <c r="B33" s="50"/>
      <c r="C33" s="64"/>
      <c r="D33" s="54"/>
    </row>
    <row r="34" spans="1:4" x14ac:dyDescent="0.25">
      <c r="B34" s="50"/>
      <c r="C34" s="64"/>
      <c r="D34" s="54"/>
    </row>
    <row r="35" spans="1:4" x14ac:dyDescent="0.25">
      <c r="A35" s="1" t="s">
        <v>88</v>
      </c>
      <c r="B35" s="50" t="s">
        <v>89</v>
      </c>
      <c r="C35" s="64"/>
      <c r="D35" s="54"/>
    </row>
    <row r="36" spans="1:4" x14ac:dyDescent="0.25">
      <c r="B36" s="50" t="s">
        <v>90</v>
      </c>
      <c r="C36" s="64"/>
      <c r="D36" s="54"/>
    </row>
    <row r="37" spans="1:4" x14ac:dyDescent="0.25">
      <c r="B37" s="50" t="s">
        <v>91</v>
      </c>
      <c r="C37" s="64"/>
      <c r="D37" s="54"/>
    </row>
    <row r="38" spans="1:4" x14ac:dyDescent="0.25">
      <c r="B38" s="50"/>
      <c r="C38" s="64"/>
      <c r="D38" s="54"/>
    </row>
    <row r="39" spans="1:4" x14ac:dyDescent="0.25">
      <c r="B39" s="50"/>
      <c r="C39" s="64"/>
      <c r="D39" s="54"/>
    </row>
    <row r="40" spans="1:4" x14ac:dyDescent="0.25">
      <c r="B40" s="50" t="s">
        <v>92</v>
      </c>
      <c r="C40" s="64"/>
      <c r="D40" s="54"/>
    </row>
    <row r="41" spans="1:4" x14ac:dyDescent="0.25">
      <c r="B41" s="50"/>
      <c r="C41" s="64"/>
      <c r="D41" s="54"/>
    </row>
    <row r="42" spans="1:4" x14ac:dyDescent="0.25">
      <c r="B42" s="50"/>
      <c r="C42" s="64"/>
      <c r="D42" s="54"/>
    </row>
    <row r="43" spans="1:4" x14ac:dyDescent="0.25">
      <c r="B43" s="50"/>
      <c r="C43" s="64"/>
      <c r="D43" s="54"/>
    </row>
    <row r="44" spans="1:4" x14ac:dyDescent="0.25">
      <c r="B44" s="50"/>
      <c r="C44" s="64"/>
      <c r="D44" s="54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2022-03-24T11:30:47Z</dcterms:modified>
</cp:coreProperties>
</file>