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240" yWindow="105" windowWidth="14805" windowHeight="8010" activeTab="4"/>
  </bookViews>
  <sheets>
    <sheet name="1 кв" sheetId="19" r:id="rId1"/>
    <sheet name="2кв" sheetId="20" r:id="rId2"/>
    <sheet name="3кв" sheetId="21" r:id="rId3"/>
    <sheet name="4кв" sheetId="22" r:id="rId4"/>
    <sheet name="отчет" sheetId="23" r:id="rId5"/>
  </sheets>
  <definedNames>
    <definedName name="_xlnm.Print_Area" localSheetId="0">'1 кв'!$A$1:$E$64</definedName>
    <definedName name="_xlnm.Print_Area" localSheetId="1">'2кв'!$A$1:$E$57</definedName>
    <definedName name="_xlnm.Print_Area" localSheetId="2">'3кв'!$A$1:$E$57</definedName>
    <definedName name="_xlnm.Print_Area" localSheetId="3">'4кв'!$A$1:$E$56</definedName>
    <definedName name="_xlnm.Print_Area" localSheetId="4">отчет!$A$1:$C$43</definedName>
  </definedNames>
  <calcPr calcId="124519"/>
</workbook>
</file>

<file path=xl/calcChain.xml><?xml version="1.0" encoding="utf-8"?>
<calcChain xmlns="http://schemas.openxmlformats.org/spreadsheetml/2006/main">
  <c r="C24" i="23"/>
  <c r="C29"/>
  <c r="C28"/>
  <c r="C27"/>
  <c r="C25" s="1"/>
  <c r="C31" s="1"/>
  <c r="C21"/>
  <c r="C22"/>
  <c r="C23"/>
  <c r="C20"/>
  <c r="C19"/>
  <c r="C18"/>
  <c r="C17"/>
  <c r="C16"/>
  <c r="B52" i="22"/>
  <c r="C13" i="23"/>
  <c r="C12"/>
  <c r="C6"/>
  <c r="C36"/>
  <c r="C14" l="1"/>
  <c r="C32" l="1"/>
  <c r="B53" i="22"/>
  <c r="B50"/>
  <c r="E33"/>
  <c r="E30"/>
  <c r="E31"/>
  <c r="E29"/>
  <c r="E28"/>
  <c r="E24"/>
  <c r="E22"/>
  <c r="B54" l="1"/>
  <c r="B55" s="1"/>
  <c r="F33" i="21"/>
  <c r="F32" i="20" l="1"/>
  <c r="F39" i="19"/>
  <c r="F36"/>
  <c r="F38"/>
  <c r="B53" i="21"/>
  <c r="B51"/>
  <c r="E28"/>
  <c r="E30"/>
  <c r="E31"/>
  <c r="E32"/>
  <c r="E33"/>
  <c r="E29"/>
  <c r="B54"/>
  <c r="E24"/>
  <c r="E22"/>
  <c r="E34" l="1"/>
  <c r="B55" s="1"/>
  <c r="B56" s="1"/>
  <c r="B56" i="20"/>
  <c r="E34"/>
  <c r="B51"/>
  <c r="B54"/>
  <c r="E32"/>
  <c r="E31"/>
  <c r="E30"/>
  <c r="E24"/>
  <c r="E22"/>
  <c r="B55" l="1"/>
  <c r="B62" i="19"/>
  <c r="E41" l="1"/>
  <c r="E34" l="1"/>
  <c r="E35"/>
  <c r="E36"/>
  <c r="E37"/>
  <c r="E38"/>
  <c r="E39"/>
  <c r="E33"/>
  <c r="E30"/>
  <c r="B61" l="1"/>
  <c r="E25"/>
  <c r="E23"/>
  <c r="E22"/>
  <c r="B63" s="1"/>
</calcChain>
</file>

<file path=xl/sharedStrings.xml><?xml version="1.0" encoding="utf-8"?>
<sst xmlns="http://schemas.openxmlformats.org/spreadsheetml/2006/main" count="376" uniqueCount="136">
  <si>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</si>
  <si>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</si>
  <si>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</si>
  <si>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</si>
  <si>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</si>
  <si>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</si>
  <si>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</si>
  <si>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Цена
выполненной работы (оказанной услуги), в рублях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</si>
  <si>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</si>
  <si>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</si>
  <si>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</si>
  <si>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</si>
  <si>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</si>
  <si>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</si>
  <si>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</si>
  <si>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</si>
  <si>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</si>
  <si>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</si>
  <si>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</si>
  <si>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t>постоянно</t>
  </si>
  <si>
    <t>г. Россошь, ул. Заводская, д. 45</t>
  </si>
  <si>
    <t>Итого:</t>
  </si>
  <si>
    <t>ч/час</t>
  </si>
  <si>
    <t>март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</si>
  <si>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</si>
  <si>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</si>
  <si>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r>
      <t xml:space="preserve">с одной стороны, и </t>
    </r>
    <r>
      <rPr>
        <b/>
        <u/>
        <sz val="10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</si>
  <si>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0"/>
        <color theme="1"/>
        <rFont val="Times New Roman"/>
        <family val="1"/>
        <charset val="204"/>
      </rPr>
      <t>Директора Шевченко Григория Александровича</t>
    </r>
  </si>
  <si>
    <r>
      <t xml:space="preserve">действующий на основании </t>
    </r>
    <r>
      <rPr>
        <u/>
        <sz val="10"/>
        <color theme="1"/>
        <rFont val="Times New Roman"/>
        <family val="1"/>
        <charset val="204"/>
      </rPr>
      <t xml:space="preserve">устава </t>
    </r>
    <r>
      <rPr>
        <sz val="10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</si>
  <si>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0"/>
        <color theme="1"/>
        <rFont val="Times New Roman"/>
        <family val="1"/>
        <charset val="204"/>
      </rPr>
      <t>№34  от   12.05.2015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</si>
  <si>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0"/>
        <color theme="1"/>
        <rFont val="Times New Roman"/>
        <family val="1"/>
        <charset val="204"/>
      </rPr>
      <t xml:space="preserve"> №45</t>
    </r>
    <r>
      <rPr>
        <sz val="10"/>
        <color theme="1"/>
        <rFont val="Times New Roman"/>
        <family val="1"/>
        <charset val="204"/>
      </rPr>
      <t>, расположенном по адресу:</t>
    </r>
    <r>
      <rPr>
        <u/>
        <sz val="10"/>
        <color theme="1"/>
        <rFont val="Times New Roman"/>
        <family val="1"/>
        <charset val="204"/>
      </rPr>
      <t xml:space="preserve"> г. Россошь, ул. Заводская</t>
    </r>
  </si>
  <si>
    <r>
      <t xml:space="preserve">Исполнитель - </t>
    </r>
    <r>
      <rPr>
        <b/>
        <sz val="10"/>
        <color theme="1"/>
        <rFont val="Times New Roman"/>
        <family val="1"/>
        <charset val="204"/>
      </rPr>
      <t>ООО ЖКХ "Локомотив", в лице директора Шевченко Г.А.</t>
    </r>
  </si>
  <si>
    <t>1 квартал</t>
  </si>
  <si>
    <t>руб.</t>
  </si>
  <si>
    <t>Общая площадь квартир - 4354,7</t>
  </si>
  <si>
    <t xml:space="preserve">Наименование вида работы
(услуги)
</t>
  </si>
  <si>
    <t xml:space="preserve">Стоимость /
сметная стоимость  выполненной работы (оказанной услуги) за единицу
</t>
  </si>
  <si>
    <t>Расходы по содержанию и тек.ремонту</t>
  </si>
  <si>
    <t xml:space="preserve">Расходы по управлению МКД </t>
  </si>
  <si>
    <t xml:space="preserve">Итого остаток на конец  квартала </t>
  </si>
  <si>
    <t xml:space="preserve">Остаток на начало квартала </t>
  </si>
  <si>
    <t>определена приложением № 9 к договору</t>
  </si>
  <si>
    <t>февраль</t>
  </si>
  <si>
    <t>Услуги по содержанию многоквартирного дома</t>
  </si>
  <si>
    <t>Оплачено по квитанциям</t>
  </si>
  <si>
    <t>Услуги по дератизации и дезинфекции</t>
  </si>
  <si>
    <t>холодная вода на СОИ</t>
  </si>
  <si>
    <t>электроэнергия на СОИ</t>
  </si>
  <si>
    <t>водоотведение на СОИ</t>
  </si>
  <si>
    <t xml:space="preserve">Стоимость материалов </t>
  </si>
  <si>
    <t xml:space="preserve">Обработка подъездов хлорсодержащими растворами опрыскивание 1 раз в неделю </t>
  </si>
  <si>
    <r>
      <t xml:space="preserve">именуемый в дальнейшем "Заказчик", в лице </t>
    </r>
    <r>
      <rPr>
        <b/>
        <sz val="10"/>
        <color theme="1"/>
        <rFont val="Times New Roman"/>
        <family val="1"/>
        <charset val="204"/>
      </rPr>
      <t xml:space="preserve"> Постолатий Ольги Викторовны</t>
    </r>
  </si>
  <si>
    <r>
      <t xml:space="preserve">являющегося собственником квартиры </t>
    </r>
    <r>
      <rPr>
        <u/>
        <sz val="10"/>
        <color theme="1"/>
        <rFont val="Times New Roman"/>
        <family val="1"/>
        <charset val="204"/>
      </rPr>
      <t xml:space="preserve">№86, </t>
    </r>
    <r>
      <rPr>
        <sz val="10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0"/>
        <color theme="1"/>
        <rFont val="Times New Roman"/>
        <family val="1"/>
        <charset val="204"/>
      </rPr>
      <t>протокола общего собрания собственников №б/н от           г.</t>
    </r>
  </si>
  <si>
    <r>
      <t xml:space="preserve">Заказчик - </t>
    </r>
    <r>
      <rPr>
        <b/>
        <sz val="10"/>
        <color theme="1"/>
        <rFont val="Times New Roman"/>
        <family val="1"/>
        <charset val="204"/>
      </rPr>
      <t>Собственники МКД, в лице председателя совета дома Постолатий О.В.</t>
    </r>
  </si>
  <si>
    <t xml:space="preserve"> интернет Ростелеком</t>
  </si>
  <si>
    <t>Частичный ремонт мягкой кровли кв.15.73</t>
  </si>
  <si>
    <t>Замена КНС  1,2 под. (смета)</t>
  </si>
  <si>
    <t>Ремонт подьезда (смета)</t>
  </si>
  <si>
    <t xml:space="preserve">Установка доски объявления </t>
  </si>
  <si>
    <t>Замена замка на почтовом ящике (кв.33)</t>
  </si>
  <si>
    <t>Частичный ремонт мягкой кровли (кв.30)</t>
  </si>
  <si>
    <t xml:space="preserve">Частичная замена стояка отопления кв.31,34 </t>
  </si>
  <si>
    <t>Монтаж освещения подвала (кв.87)</t>
  </si>
  <si>
    <t>Уборка подалов (кв.34)</t>
  </si>
  <si>
    <t>за 1 квартал 2022 года</t>
  </si>
  <si>
    <t>"31" 03 2022 г.</t>
  </si>
  <si>
    <t>январь</t>
  </si>
  <si>
    <t>Предъявлено населению 304008,61 руб.</t>
  </si>
  <si>
    <t xml:space="preserve">           2. Всего за период с "01" 01 2022 г. по "31" 03 2022 г. выполнено работ (оказано услуг) на общую сумму четыреста пятнадцать  тысяч шестьсот семьдесят один рубль 95 копеек</t>
  </si>
  <si>
    <t>за 2 квартал 2022 года</t>
  </si>
  <si>
    <t>"30" 06 2022 г.</t>
  </si>
  <si>
    <t>2 квартал</t>
  </si>
  <si>
    <t>Реконструкция качелей, изготовление стенда</t>
  </si>
  <si>
    <t>Крепление козырька над балконом (кв.44)</t>
  </si>
  <si>
    <t>Частичный ремонт мягкой кровли (кв.75)</t>
  </si>
  <si>
    <t>Частичный ремонт мягкой кровли</t>
  </si>
  <si>
    <t>апрель</t>
  </si>
  <si>
    <t>июнь</t>
  </si>
  <si>
    <t>ч/ч</t>
  </si>
  <si>
    <t xml:space="preserve">           2. Всего за период с "01" 04 2022 г. по "30" 06 2022 г. выполнено работ (оказано услуг) на общую сумму двести семьдесят девять тысяч пятьсот восемнадцать рублей 92 копейки</t>
  </si>
  <si>
    <t>за 3 квартал 2022 года</t>
  </si>
  <si>
    <t>"30" 09 2022 г.</t>
  </si>
  <si>
    <t>3 квартал</t>
  </si>
  <si>
    <t>Ремонт скамейки(кв.46)</t>
  </si>
  <si>
    <t xml:space="preserve">Опиловка веток </t>
  </si>
  <si>
    <t xml:space="preserve">Реконструкция козырьков вентканала, сварочные работы </t>
  </si>
  <si>
    <t xml:space="preserve">Ремонт козырьков вентканалов </t>
  </si>
  <si>
    <t>август</t>
  </si>
  <si>
    <t>сентябрь</t>
  </si>
  <si>
    <t>Ремонт кровли отдельных мест кровли 110м2 (кв.30)</t>
  </si>
  <si>
    <t xml:space="preserve">           2. Всего за период с "01" 07 2022 г. по "30" 09 2022 г. выполнено работ (оказано услуг) на общую сумму триста пятьдесят четыре тысячи триста шестьдесят рублей 25 копеек</t>
  </si>
  <si>
    <t>Предъявлено населению 312219,75руб.</t>
  </si>
  <si>
    <t>Предъявлено населению 309335,26руб.</t>
  </si>
  <si>
    <t>за 4 квартал 2022 года</t>
  </si>
  <si>
    <t>"31" 12 2022 г.</t>
  </si>
  <si>
    <t>4 квартал</t>
  </si>
  <si>
    <t xml:space="preserve">Ремонт освещения в подвале </t>
  </si>
  <si>
    <t>Обработка нижней части вент блока мастикой (кв.90)</t>
  </si>
  <si>
    <t>ремонт кровли (кв.60)</t>
  </si>
  <si>
    <t>октябрь</t>
  </si>
  <si>
    <t>ноябрь</t>
  </si>
  <si>
    <t>декабрь</t>
  </si>
  <si>
    <t xml:space="preserve">           2. Всего за период с "01" 10 2022 г. по "31" 12 2022 г. выполнено работ (оказано услуг) на общую сумму триста пятьдесят шесть тысяч семьсот двадцать один рубль 53 копейки</t>
  </si>
  <si>
    <t>Предъявлено населению 333676,5</t>
  </si>
  <si>
    <t>ОТЧЕТ</t>
  </si>
  <si>
    <t>О ВЫПОЛНЕННЫХ РАБОТАХ И ДВИЖЕНИИ  СРЕДСТВ</t>
  </si>
  <si>
    <t>НА ЛИЦЕВОМ СЧЕТЕ  ЗА  период  с 01.01.2022г. по 31.12.2022г.</t>
  </si>
  <si>
    <t>Остаток на начало периода</t>
  </si>
  <si>
    <t xml:space="preserve">Доходы: </t>
  </si>
  <si>
    <t>в том числе:</t>
  </si>
  <si>
    <t>Оплачено в текущем периоде по квитанциям</t>
  </si>
  <si>
    <t>интернет Ростелеком</t>
  </si>
  <si>
    <t>Итого доходов:</t>
  </si>
  <si>
    <t>Расходы:</t>
  </si>
  <si>
    <t>Стоимость материалов</t>
  </si>
  <si>
    <t>Работы по договору, всего</t>
  </si>
  <si>
    <t xml:space="preserve">    * Установка стенда на дет.площадке, реконструкция качелей </t>
  </si>
  <si>
    <t>Итого расходов</t>
  </si>
  <si>
    <t>Остаток средств на 01.01.2023</t>
  </si>
  <si>
    <t>Справочно:</t>
  </si>
  <si>
    <t>Задолженность населения по оплате на 01.01.2022г.</t>
  </si>
  <si>
    <t>Задолженность населения по оплате на 01.01.2023г.</t>
  </si>
  <si>
    <t>Прирост (+) / уменьшение (-) задолженности за год</t>
  </si>
  <si>
    <t xml:space="preserve">Получил: </t>
  </si>
  <si>
    <t>Отчет за 2022 год.</t>
  </si>
  <si>
    <t>Перечень предлагаемых работ на 2023 год.</t>
  </si>
  <si>
    <t>Предложение по структуре тарифа на 2023 год.</t>
  </si>
  <si>
    <t>по ж.д. ул. Заводская, д. 45</t>
  </si>
  <si>
    <t>Начислено всего 1260240,12</t>
  </si>
  <si>
    <t>* холодная вода на СОИ - 58228,29</t>
  </si>
  <si>
    <t>* электроэнергия на СОИ- 46058,69</t>
  </si>
  <si>
    <t>* водоотведение на СОИ- 24962,1</t>
  </si>
  <si>
    <r>
      <t xml:space="preserve">являющегося собственником квартиры </t>
    </r>
    <r>
      <rPr>
        <u/>
        <sz val="10"/>
        <color theme="1"/>
        <rFont val="Times New Roman"/>
        <family val="1"/>
        <charset val="204"/>
      </rPr>
      <t xml:space="preserve">№86, </t>
    </r>
    <r>
      <rPr>
        <sz val="10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0"/>
        <color theme="1"/>
        <rFont val="Times New Roman"/>
        <family val="1"/>
        <charset val="204"/>
      </rPr>
      <t>протокола общего собрания собственников №43 от  22 мая 2021 г.</t>
    </r>
  </si>
  <si>
    <t xml:space="preserve">    * Замена КНС  1,2 под. (смета)</t>
  </si>
  <si>
    <t xml:space="preserve">    * Ремонт подьезда (смета)</t>
  </si>
  <si>
    <t>Непредвиденные расходы 365,5 ч/ч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</si>
</sst>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_-* #,##0.00_р_._-;\-* #,##0.00_р_._-;_-* \-??_р_._-;_-@_-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u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5" fontId="12" fillId="0" borderId="0"/>
    <xf numFmtId="0" fontId="13" fillId="0" borderId="0"/>
    <xf numFmtId="0" fontId="14" fillId="0" borderId="0"/>
    <xf numFmtId="166" fontId="14" fillId="0" borderId="0" applyFill="0" applyBorder="0" applyAlignment="0" applyProtection="0"/>
  </cellStyleXfs>
  <cellXfs count="89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vertical="center" wrapText="1"/>
    </xf>
    <xf numFmtId="43" fontId="6" fillId="0" borderId="1" xfId="1" applyFont="1" applyBorder="1" applyAlignment="1">
      <alignment horizontal="center" vertical="center" wrapText="1"/>
    </xf>
    <xf numFmtId="0" fontId="6" fillId="0" borderId="0" xfId="0" applyFont="1"/>
    <xf numFmtId="43" fontId="6" fillId="0" borderId="0" xfId="0" applyNumberFormat="1" applyFont="1"/>
    <xf numFmtId="0" fontId="2" fillId="0" borderId="2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vertical="center" wrapText="1"/>
    </xf>
    <xf numFmtId="43" fontId="3" fillId="0" borderId="1" xfId="1" applyFont="1" applyBorder="1" applyAlignment="1">
      <alignment horizontal="center" vertical="center" wrapText="1"/>
    </xf>
    <xf numFmtId="0" fontId="5" fillId="2" borderId="4" xfId="0" applyFont="1" applyFill="1" applyBorder="1" applyAlignment="1">
      <alignment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43" fontId="6" fillId="0" borderId="0" xfId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43" fontId="3" fillId="0" borderId="0" xfId="0" applyNumberFormat="1" applyFont="1"/>
    <xf numFmtId="0" fontId="9" fillId="0" borderId="0" xfId="0" applyFont="1"/>
    <xf numFmtId="164" fontId="9" fillId="0" borderId="0" xfId="1" applyNumberFormat="1" applyFont="1"/>
    <xf numFmtId="164" fontId="3" fillId="0" borderId="0" xfId="1" applyNumberFormat="1" applyFont="1"/>
    <xf numFmtId="164" fontId="3" fillId="0" borderId="0" xfId="0" applyNumberFormat="1" applyFont="1"/>
    <xf numFmtId="164" fontId="9" fillId="0" borderId="0" xfId="0" applyNumberFormat="1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5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16" fillId="0" borderId="0" xfId="0" applyFont="1" applyAlignment="1"/>
    <xf numFmtId="0" fontId="10" fillId="0" borderId="0" xfId="0" applyFont="1"/>
    <xf numFmtId="0" fontId="10" fillId="0" borderId="0" xfId="0" applyFont="1" applyAlignment="1"/>
    <xf numFmtId="49" fontId="10" fillId="0" borderId="1" xfId="0" applyNumberFormat="1" applyFont="1" applyBorder="1"/>
    <xf numFmtId="164" fontId="18" fillId="0" borderId="1" xfId="1" applyNumberFormat="1" applyFont="1" applyBorder="1" applyAlignment="1">
      <alignment horizontal="center"/>
    </xf>
    <xf numFmtId="4" fontId="16" fillId="0" borderId="0" xfId="0" applyNumberFormat="1" applyFont="1"/>
    <xf numFmtId="0" fontId="10" fillId="0" borderId="0" xfId="0" applyFont="1" applyAlignment="1">
      <alignment horizontal="left"/>
    </xf>
    <xf numFmtId="43" fontId="18" fillId="0" borderId="1" xfId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49" fontId="10" fillId="0" borderId="1" xfId="0" applyNumberFormat="1" applyFont="1" applyBorder="1" applyAlignment="1"/>
    <xf numFmtId="43" fontId="10" fillId="2" borderId="1" xfId="1" applyFont="1" applyFill="1" applyBorder="1" applyAlignment="1">
      <alignment horizontal="center"/>
    </xf>
    <xf numFmtId="164" fontId="10" fillId="0" borderId="0" xfId="1" applyNumberFormat="1" applyFont="1" applyBorder="1"/>
    <xf numFmtId="43" fontId="10" fillId="0" borderId="0" xfId="0" applyNumberFormat="1" applyFont="1"/>
    <xf numFmtId="4" fontId="10" fillId="0" borderId="0" xfId="0" applyNumberFormat="1" applyFont="1"/>
    <xf numFmtId="0" fontId="10" fillId="0" borderId="0" xfId="0" applyFont="1" applyBorder="1"/>
    <xf numFmtId="49" fontId="10" fillId="2" borderId="1" xfId="0" applyNumberFormat="1" applyFont="1" applyFill="1" applyBorder="1" applyAlignment="1">
      <alignment vertical="center" wrapText="1"/>
    </xf>
    <xf numFmtId="49" fontId="10" fillId="2" borderId="6" xfId="0" applyNumberFormat="1" applyFont="1" applyFill="1" applyBorder="1" applyAlignment="1">
      <alignment vertical="center" wrapText="1"/>
    </xf>
    <xf numFmtId="43" fontId="10" fillId="2" borderId="5" xfId="1" applyFont="1" applyFill="1" applyBorder="1" applyAlignment="1">
      <alignment horizontal="center"/>
    </xf>
    <xf numFmtId="0" fontId="5" fillId="0" borderId="1" xfId="0" applyFont="1" applyBorder="1" applyAlignment="1">
      <alignment wrapText="1"/>
    </xf>
    <xf numFmtId="49" fontId="10" fillId="0" borderId="1" xfId="0" applyNumberFormat="1" applyFont="1" applyBorder="1" applyAlignment="1">
      <alignment horizontal="left"/>
    </xf>
    <xf numFmtId="49" fontId="18" fillId="0" borderId="1" xfId="0" applyNumberFormat="1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43" fontId="10" fillId="0" borderId="0" xfId="1" applyFont="1" applyAlignment="1">
      <alignment horizontal="left"/>
    </xf>
    <xf numFmtId="43" fontId="10" fillId="0" borderId="0" xfId="1" applyFont="1"/>
    <xf numFmtId="0" fontId="6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11" fillId="0" borderId="0" xfId="0" applyFont="1" applyAlignment="1">
      <alignment horizontal="righ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2" borderId="0" xfId="0" applyFont="1" applyFill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15" fillId="0" borderId="0" xfId="0" applyFont="1" applyAlignment="1">
      <alignment horizontal="right" wrapText="1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9" fontId="10" fillId="0" borderId="1" xfId="0" applyNumberFormat="1" applyFont="1" applyBorder="1" applyAlignment="1">
      <alignment horizontal="left"/>
    </xf>
    <xf numFmtId="49" fontId="10" fillId="0" borderId="5" xfId="0" applyNumberFormat="1" applyFont="1" applyBorder="1" applyAlignment="1">
      <alignment horizontal="left"/>
    </xf>
  </cellXfs>
  <cellStyles count="6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  <cellStyle name="Финансовый 2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4"/>
  <sheetViews>
    <sheetView view="pageBreakPreview" topLeftCell="A28" zoomScaleSheetLayoutView="100" workbookViewId="0">
      <selection activeCell="A31" sqref="A31:A32"/>
    </sheetView>
  </sheetViews>
  <sheetFormatPr defaultColWidth="9.140625" defaultRowHeight="12.75"/>
  <cols>
    <col min="1" max="1" width="34.7109375" style="2" customWidth="1"/>
    <col min="2" max="2" width="20.28515625" style="2" customWidth="1"/>
    <col min="3" max="3" width="13" style="2" customWidth="1"/>
    <col min="4" max="4" width="14.7109375" style="2" customWidth="1"/>
    <col min="5" max="5" width="14.140625" style="2" customWidth="1"/>
    <col min="6" max="6" width="14.28515625" style="2" bestFit="1" customWidth="1"/>
    <col min="7" max="7" width="18.42578125" style="2" customWidth="1"/>
    <col min="8" max="16384" width="9.140625" style="2"/>
  </cols>
  <sheetData>
    <row r="1" spans="1:5">
      <c r="A1" s="69" t="s">
        <v>9</v>
      </c>
      <c r="B1" s="69"/>
      <c r="C1" s="69"/>
      <c r="D1" s="69"/>
      <c r="E1" s="69"/>
    </row>
    <row r="2" spans="1:5" ht="24.75" customHeight="1">
      <c r="A2" s="70" t="s">
        <v>10</v>
      </c>
      <c r="B2" s="71"/>
      <c r="C2" s="71"/>
      <c r="D2" s="71"/>
      <c r="E2" s="71"/>
    </row>
    <row r="3" spans="1:5" ht="14.25">
      <c r="A3" s="72" t="s">
        <v>64</v>
      </c>
      <c r="B3" s="72"/>
      <c r="C3" s="72"/>
      <c r="D3" s="72"/>
      <c r="E3" s="72"/>
    </row>
    <row r="4" spans="1:5" ht="15.75" customHeight="1">
      <c r="A4" s="17" t="s">
        <v>11</v>
      </c>
      <c r="B4" s="18"/>
      <c r="C4" s="18"/>
      <c r="D4" s="73" t="s">
        <v>65</v>
      </c>
      <c r="E4" s="73"/>
    </row>
    <row r="5" spans="1:5">
      <c r="A5" s="20"/>
      <c r="B5" s="3"/>
      <c r="C5" s="3"/>
      <c r="D5" s="3"/>
      <c r="E5" s="3"/>
    </row>
    <row r="6" spans="1:5">
      <c r="A6" s="74" t="s">
        <v>0</v>
      </c>
      <c r="B6" s="74"/>
      <c r="C6" s="74"/>
      <c r="D6" s="74"/>
      <c r="E6" s="74"/>
    </row>
    <row r="7" spans="1:5">
      <c r="A7" s="68" t="s">
        <v>20</v>
      </c>
      <c r="B7" s="68"/>
      <c r="C7" s="68"/>
      <c r="D7" s="68"/>
      <c r="E7" s="68"/>
    </row>
    <row r="8" spans="1:5">
      <c r="A8" s="76" t="s">
        <v>1</v>
      </c>
      <c r="B8" s="76"/>
      <c r="C8" s="76"/>
      <c r="D8" s="76"/>
      <c r="E8" s="76"/>
    </row>
    <row r="9" spans="1:5">
      <c r="A9" s="74" t="s">
        <v>51</v>
      </c>
      <c r="B9" s="74"/>
      <c r="C9" s="74"/>
      <c r="D9" s="74"/>
      <c r="E9" s="74"/>
    </row>
    <row r="10" spans="1:5" ht="25.5" customHeight="1">
      <c r="A10" s="77" t="s">
        <v>12</v>
      </c>
      <c r="B10" s="77"/>
      <c r="C10" s="77"/>
      <c r="D10" s="77"/>
      <c r="E10" s="77"/>
    </row>
    <row r="11" spans="1:5" ht="25.5" customHeight="1">
      <c r="A11" s="74" t="s">
        <v>52</v>
      </c>
      <c r="B11" s="74"/>
      <c r="C11" s="74"/>
      <c r="D11" s="74"/>
      <c r="E11" s="74"/>
    </row>
    <row r="12" spans="1:5">
      <c r="A12" s="78" t="s">
        <v>13</v>
      </c>
      <c r="B12" s="78"/>
      <c r="C12" s="78"/>
      <c r="D12" s="78"/>
      <c r="E12" s="78"/>
    </row>
    <row r="13" spans="1:5">
      <c r="A13" s="74" t="s">
        <v>26</v>
      </c>
      <c r="B13" s="74"/>
      <c r="C13" s="74"/>
      <c r="D13" s="74"/>
      <c r="E13" s="74"/>
    </row>
    <row r="14" spans="1:5">
      <c r="A14" s="78" t="s">
        <v>2</v>
      </c>
      <c r="B14" s="78"/>
      <c r="C14" s="78"/>
      <c r="D14" s="78"/>
      <c r="E14" s="78"/>
    </row>
    <row r="15" spans="1:5">
      <c r="A15" s="74" t="s">
        <v>27</v>
      </c>
      <c r="B15" s="74"/>
      <c r="C15" s="74"/>
      <c r="D15" s="74"/>
      <c r="E15" s="74"/>
    </row>
    <row r="16" spans="1:5" ht="10.5" customHeight="1">
      <c r="A16" s="78" t="s">
        <v>14</v>
      </c>
      <c r="B16" s="78"/>
      <c r="C16" s="78"/>
      <c r="D16" s="78"/>
      <c r="E16" s="78"/>
    </row>
    <row r="17" spans="1:7" ht="30.75" customHeight="1">
      <c r="A17" s="74" t="s">
        <v>28</v>
      </c>
      <c r="B17" s="74"/>
      <c r="C17" s="74"/>
      <c r="D17" s="74"/>
      <c r="E17" s="74"/>
    </row>
    <row r="18" spans="1:7" ht="57.6" customHeight="1">
      <c r="A18" s="74" t="s">
        <v>29</v>
      </c>
      <c r="B18" s="74"/>
      <c r="C18" s="74"/>
      <c r="D18" s="74"/>
      <c r="E18" s="74"/>
    </row>
    <row r="19" spans="1:7" ht="33.75" customHeight="1">
      <c r="A19" s="75" t="s">
        <v>30</v>
      </c>
      <c r="B19" s="75"/>
      <c r="C19" s="75"/>
      <c r="D19" s="75"/>
      <c r="E19" s="75"/>
    </row>
    <row r="20" spans="1:7">
      <c r="A20" s="75"/>
      <c r="B20" s="75"/>
      <c r="C20" s="75"/>
      <c r="D20" s="75"/>
      <c r="E20" s="75"/>
      <c r="F20" s="2">
        <v>4354.7</v>
      </c>
      <c r="G20" s="2">
        <v>3</v>
      </c>
    </row>
    <row r="21" spans="1:7" s="10" customFormat="1" ht="135">
      <c r="A21" s="9" t="s">
        <v>35</v>
      </c>
      <c r="B21" s="9" t="s">
        <v>8</v>
      </c>
      <c r="C21" s="9" t="s">
        <v>3</v>
      </c>
      <c r="D21" s="9" t="s">
        <v>36</v>
      </c>
      <c r="E21" s="9" t="s">
        <v>7</v>
      </c>
    </row>
    <row r="22" spans="1:7" s="10" customFormat="1" ht="45">
      <c r="A22" s="26" t="s">
        <v>43</v>
      </c>
      <c r="B22" s="27" t="s">
        <v>41</v>
      </c>
      <c r="C22" s="9" t="s">
        <v>4</v>
      </c>
      <c r="D22" s="9">
        <v>13.12</v>
      </c>
      <c r="E22" s="13">
        <f>D22*F20*G20</f>
        <v>171400.992</v>
      </c>
      <c r="G22" s="28"/>
    </row>
    <row r="23" spans="1:7" s="10" customFormat="1" ht="45">
      <c r="A23" s="12" t="s">
        <v>50</v>
      </c>
      <c r="B23" s="9" t="s">
        <v>32</v>
      </c>
      <c r="C23" s="9" t="s">
        <v>4</v>
      </c>
      <c r="D23" s="9"/>
      <c r="E23" s="13">
        <f>2554.74*3</f>
        <v>7664.2199999999993</v>
      </c>
      <c r="G23" s="28"/>
    </row>
    <row r="24" spans="1:7" s="10" customFormat="1" ht="18.75" customHeight="1">
      <c r="A24" s="12" t="s">
        <v>45</v>
      </c>
      <c r="B24" s="9" t="s">
        <v>32</v>
      </c>
      <c r="C24" s="9" t="s">
        <v>33</v>
      </c>
      <c r="D24" s="9"/>
      <c r="E24" s="13">
        <v>0</v>
      </c>
      <c r="G24" s="28"/>
    </row>
    <row r="25" spans="1:7" s="10" customFormat="1" ht="15">
      <c r="A25" s="12" t="s">
        <v>38</v>
      </c>
      <c r="B25" s="27" t="s">
        <v>19</v>
      </c>
      <c r="C25" s="9" t="s">
        <v>4</v>
      </c>
      <c r="D25" s="9">
        <v>5</v>
      </c>
      <c r="E25" s="13">
        <f>D25*F20*G20</f>
        <v>65320.5</v>
      </c>
      <c r="G25" s="28"/>
    </row>
    <row r="26" spans="1:7" s="10" customFormat="1" ht="15">
      <c r="A26" s="12" t="s">
        <v>46</v>
      </c>
      <c r="B26" s="9" t="s">
        <v>32</v>
      </c>
      <c r="C26" s="9" t="s">
        <v>33</v>
      </c>
      <c r="D26" s="9"/>
      <c r="E26" s="13">
        <v>9416.57</v>
      </c>
      <c r="G26" s="28"/>
    </row>
    <row r="27" spans="1:7" s="10" customFormat="1" ht="15">
      <c r="A27" s="12" t="s">
        <v>47</v>
      </c>
      <c r="B27" s="9" t="s">
        <v>32</v>
      </c>
      <c r="C27" s="9" t="s">
        <v>33</v>
      </c>
      <c r="D27" s="9"/>
      <c r="E27" s="13">
        <v>10413.44</v>
      </c>
      <c r="G27" s="28"/>
    </row>
    <row r="28" spans="1:7" s="10" customFormat="1" ht="15">
      <c r="A28" s="12" t="s">
        <v>48</v>
      </c>
      <c r="B28" s="9" t="s">
        <v>32</v>
      </c>
      <c r="C28" s="9" t="s">
        <v>33</v>
      </c>
      <c r="D28" s="9"/>
      <c r="E28" s="13">
        <v>2455.41</v>
      </c>
      <c r="G28" s="28"/>
    </row>
    <row r="29" spans="1:7" s="10" customFormat="1" ht="15">
      <c r="A29" s="15" t="s">
        <v>49</v>
      </c>
      <c r="B29" s="9" t="s">
        <v>32</v>
      </c>
      <c r="C29" s="16" t="s">
        <v>33</v>
      </c>
      <c r="D29" s="9"/>
      <c r="E29" s="13">
        <v>22573.31</v>
      </c>
      <c r="G29" s="28"/>
    </row>
    <row r="30" spans="1:7" s="10" customFormat="1" ht="30">
      <c r="A30" s="14" t="s">
        <v>55</v>
      </c>
      <c r="B30" s="9" t="s">
        <v>66</v>
      </c>
      <c r="C30" s="16" t="s">
        <v>22</v>
      </c>
      <c r="D30" s="9">
        <v>9</v>
      </c>
      <c r="E30" s="13">
        <f>D30*218.47</f>
        <v>1966.23</v>
      </c>
      <c r="G30" s="28"/>
    </row>
    <row r="31" spans="1:7" s="10" customFormat="1" ht="15">
      <c r="A31" s="14" t="s">
        <v>56</v>
      </c>
      <c r="B31" s="9" t="s">
        <v>66</v>
      </c>
      <c r="C31" s="16" t="s">
        <v>33</v>
      </c>
      <c r="D31" s="9"/>
      <c r="E31" s="13">
        <v>14539.26</v>
      </c>
      <c r="G31" s="28"/>
    </row>
    <row r="32" spans="1:7" s="10" customFormat="1" ht="15">
      <c r="A32" s="14" t="s">
        <v>57</v>
      </c>
      <c r="B32" s="9" t="s">
        <v>42</v>
      </c>
      <c r="C32" s="16" t="s">
        <v>33</v>
      </c>
      <c r="D32" s="9"/>
      <c r="E32" s="13">
        <v>72345.179999999993</v>
      </c>
      <c r="G32" s="28"/>
    </row>
    <row r="33" spans="1:7" s="10" customFormat="1" ht="15">
      <c r="A33" s="14" t="s">
        <v>58</v>
      </c>
      <c r="B33" s="9" t="s">
        <v>42</v>
      </c>
      <c r="C33" s="16" t="s">
        <v>22</v>
      </c>
      <c r="D33" s="9">
        <v>1</v>
      </c>
      <c r="E33" s="13">
        <f>D33*218.47</f>
        <v>218.47</v>
      </c>
      <c r="G33" s="28"/>
    </row>
    <row r="34" spans="1:7" s="10" customFormat="1" ht="30">
      <c r="A34" s="14" t="s">
        <v>59</v>
      </c>
      <c r="B34" s="9" t="s">
        <v>42</v>
      </c>
      <c r="C34" s="16" t="s">
        <v>22</v>
      </c>
      <c r="D34" s="9">
        <v>1</v>
      </c>
      <c r="E34" s="13">
        <f t="shared" ref="E34:E39" si="0">D34*218.47</f>
        <v>218.47</v>
      </c>
      <c r="G34" s="28"/>
    </row>
    <row r="35" spans="1:7" s="10" customFormat="1" ht="30">
      <c r="A35" s="14" t="s">
        <v>60</v>
      </c>
      <c r="B35" s="9" t="s">
        <v>42</v>
      </c>
      <c r="C35" s="16" t="s">
        <v>22</v>
      </c>
      <c r="D35" s="9">
        <v>24</v>
      </c>
      <c r="E35" s="13">
        <f t="shared" si="0"/>
        <v>5243.28</v>
      </c>
      <c r="G35" s="28"/>
    </row>
    <row r="36" spans="1:7" s="10" customFormat="1" ht="30">
      <c r="A36" s="14" t="s">
        <v>61</v>
      </c>
      <c r="B36" s="9" t="s">
        <v>42</v>
      </c>
      <c r="C36" s="16" t="s">
        <v>22</v>
      </c>
      <c r="D36" s="9">
        <v>3</v>
      </c>
      <c r="E36" s="13">
        <f t="shared" si="0"/>
        <v>655.41</v>
      </c>
      <c r="F36" s="28">
        <f>E39+E36+E35+E34+E33</f>
        <v>11578.909999999998</v>
      </c>
      <c r="G36" s="28"/>
    </row>
    <row r="37" spans="1:7" s="10" customFormat="1" ht="15">
      <c r="A37" s="14" t="s">
        <v>62</v>
      </c>
      <c r="B37" s="9" t="s">
        <v>23</v>
      </c>
      <c r="C37" s="16" t="s">
        <v>22</v>
      </c>
      <c r="D37" s="9">
        <v>44</v>
      </c>
      <c r="E37" s="13">
        <f t="shared" si="0"/>
        <v>9612.68</v>
      </c>
      <c r="G37" s="28"/>
    </row>
    <row r="38" spans="1:7" s="10" customFormat="1" ht="15">
      <c r="A38" s="14" t="s">
        <v>63</v>
      </c>
      <c r="B38" s="9" t="s">
        <v>23</v>
      </c>
      <c r="C38" s="16" t="s">
        <v>22</v>
      </c>
      <c r="D38" s="9">
        <v>75</v>
      </c>
      <c r="E38" s="13">
        <f t="shared" si="0"/>
        <v>16385.25</v>
      </c>
      <c r="F38" s="28">
        <f>E38+E37</f>
        <v>25997.93</v>
      </c>
      <c r="G38" s="28"/>
    </row>
    <row r="39" spans="1:7" s="10" customFormat="1" ht="30">
      <c r="A39" s="14" t="s">
        <v>60</v>
      </c>
      <c r="B39" s="9" t="s">
        <v>23</v>
      </c>
      <c r="C39" s="16" t="s">
        <v>22</v>
      </c>
      <c r="D39" s="9">
        <v>24</v>
      </c>
      <c r="E39" s="13">
        <f t="shared" si="0"/>
        <v>5243.28</v>
      </c>
      <c r="F39" s="28">
        <f>SUM(E29:E39)-E32-E31</f>
        <v>62116.380000000012</v>
      </c>
      <c r="G39" s="28"/>
    </row>
    <row r="40" spans="1:7" s="10" customFormat="1" ht="15">
      <c r="A40" s="24"/>
      <c r="B40" s="25"/>
      <c r="C40" s="16"/>
      <c r="D40" s="25"/>
      <c r="E40" s="13"/>
      <c r="G40" s="28"/>
    </row>
    <row r="41" spans="1:7" s="6" customFormat="1">
      <c r="A41" s="4" t="s">
        <v>21</v>
      </c>
      <c r="B41" s="1"/>
      <c r="C41" s="1"/>
      <c r="D41" s="1"/>
      <c r="E41" s="5">
        <f>SUM(E22:E40)</f>
        <v>415671.95199999993</v>
      </c>
      <c r="F41" s="7"/>
      <c r="G41" s="7"/>
    </row>
    <row r="42" spans="1:7" s="6" customFormat="1">
      <c r="A42" s="21"/>
      <c r="B42" s="22"/>
      <c r="C42" s="22"/>
      <c r="D42" s="22"/>
      <c r="E42" s="23"/>
      <c r="G42" s="7"/>
    </row>
    <row r="43" spans="1:7" ht="30" customHeight="1">
      <c r="A43" s="80" t="s">
        <v>68</v>
      </c>
      <c r="B43" s="80"/>
      <c r="C43" s="80"/>
      <c r="D43" s="80"/>
      <c r="E43" s="80"/>
    </row>
    <row r="44" spans="1:7">
      <c r="A44" s="74" t="s">
        <v>18</v>
      </c>
      <c r="B44" s="74"/>
      <c r="C44" s="74"/>
      <c r="D44" s="74"/>
      <c r="E44" s="74"/>
    </row>
    <row r="45" spans="1:7">
      <c r="A45" s="74" t="s">
        <v>17</v>
      </c>
      <c r="B45" s="74"/>
      <c r="C45" s="74"/>
      <c r="D45" s="74"/>
      <c r="E45" s="74"/>
    </row>
    <row r="46" spans="1:7" ht="24" customHeight="1">
      <c r="A46" s="74" t="s">
        <v>24</v>
      </c>
      <c r="B46" s="74"/>
      <c r="C46" s="74"/>
      <c r="D46" s="74"/>
      <c r="E46" s="74"/>
    </row>
    <row r="47" spans="1:7">
      <c r="A47" s="74" t="s">
        <v>15</v>
      </c>
      <c r="B47" s="74"/>
      <c r="C47" s="74"/>
      <c r="D47" s="74"/>
      <c r="E47" s="74"/>
    </row>
    <row r="48" spans="1:7">
      <c r="A48" s="81" t="s">
        <v>5</v>
      </c>
      <c r="B48" s="81"/>
      <c r="C48" s="81"/>
      <c r="D48" s="81"/>
      <c r="E48" s="81"/>
    </row>
    <row r="49" spans="1:7">
      <c r="A49" s="74" t="s">
        <v>15</v>
      </c>
      <c r="B49" s="74"/>
      <c r="C49" s="74"/>
      <c r="D49" s="74"/>
      <c r="E49" s="74"/>
    </row>
    <row r="50" spans="1:7">
      <c r="A50" s="82" t="s">
        <v>31</v>
      </c>
      <c r="B50" s="82"/>
      <c r="C50" s="82"/>
      <c r="D50" s="82"/>
      <c r="E50" s="8"/>
    </row>
    <row r="51" spans="1:7">
      <c r="B51" s="79" t="s">
        <v>16</v>
      </c>
      <c r="C51" s="79"/>
      <c r="D51" s="79"/>
      <c r="E51" s="19" t="s">
        <v>6</v>
      </c>
    </row>
    <row r="52" spans="1:7">
      <c r="A52" s="20"/>
      <c r="B52" s="20"/>
      <c r="C52" s="20"/>
      <c r="D52" s="20"/>
      <c r="E52" s="20"/>
    </row>
    <row r="53" spans="1:7">
      <c r="A53" s="82" t="s">
        <v>53</v>
      </c>
      <c r="B53" s="82"/>
      <c r="C53" s="82"/>
      <c r="D53" s="82"/>
      <c r="E53" s="8"/>
    </row>
    <row r="54" spans="1:7">
      <c r="B54" s="79" t="s">
        <v>16</v>
      </c>
      <c r="C54" s="79"/>
      <c r="D54" s="79"/>
      <c r="E54" s="19" t="s">
        <v>6</v>
      </c>
    </row>
    <row r="56" spans="1:7" s="10" customFormat="1" ht="15">
      <c r="A56" s="10" t="s">
        <v>34</v>
      </c>
    </row>
    <row r="57" spans="1:7" s="10" customFormat="1" ht="15">
      <c r="A57" s="29" t="s">
        <v>25</v>
      </c>
    </row>
    <row r="58" spans="1:7" s="10" customFormat="1" ht="15">
      <c r="A58" s="10" t="s">
        <v>40</v>
      </c>
      <c r="B58" s="30">
        <v>-45408.44</v>
      </c>
    </row>
    <row r="59" spans="1:7" s="10" customFormat="1" ht="30">
      <c r="A59" s="11" t="s">
        <v>67</v>
      </c>
      <c r="B59" s="31"/>
    </row>
    <row r="60" spans="1:7" s="10" customFormat="1" ht="15">
      <c r="A60" s="10" t="s">
        <v>44</v>
      </c>
      <c r="B60" s="31">
        <v>308474.75</v>
      </c>
      <c r="F60" s="32"/>
      <c r="G60" s="32"/>
    </row>
    <row r="61" spans="1:7" s="10" customFormat="1" ht="15">
      <c r="A61" s="10" t="s">
        <v>54</v>
      </c>
      <c r="B61" s="31">
        <f>150*8</f>
        <v>1200</v>
      </c>
      <c r="F61" s="32"/>
      <c r="G61" s="32"/>
    </row>
    <row r="62" spans="1:7" s="10" customFormat="1" ht="15">
      <c r="A62" s="10" t="s">
        <v>37</v>
      </c>
      <c r="B62" s="31">
        <f>E41</f>
        <v>415671.95199999993</v>
      </c>
      <c r="F62" s="28"/>
    </row>
    <row r="63" spans="1:7" s="10" customFormat="1" ht="15">
      <c r="A63" s="29" t="s">
        <v>39</v>
      </c>
      <c r="B63" s="33">
        <f>B58+B60+B61-B62</f>
        <v>-151405.64199999993</v>
      </c>
    </row>
    <row r="64" spans="1:7" s="10" customFormat="1" ht="15"/>
  </sheetData>
  <mergeCells count="30">
    <mergeCell ref="B54:D54"/>
    <mergeCell ref="A20:E20"/>
    <mergeCell ref="A43:E43"/>
    <mergeCell ref="A44:E44"/>
    <mergeCell ref="A45:E45"/>
    <mergeCell ref="A46:E46"/>
    <mergeCell ref="A47:E47"/>
    <mergeCell ref="A48:E48"/>
    <mergeCell ref="A49:E49"/>
    <mergeCell ref="A50:D50"/>
    <mergeCell ref="B51:D51"/>
    <mergeCell ref="A53:D53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7"/>
  <sheetViews>
    <sheetView view="pageBreakPreview" topLeftCell="A25" zoomScaleSheetLayoutView="100" workbookViewId="0">
      <selection activeCell="D30" sqref="D30:D32"/>
    </sheetView>
  </sheetViews>
  <sheetFormatPr defaultColWidth="9.140625" defaultRowHeight="12.75"/>
  <cols>
    <col min="1" max="1" width="34.7109375" style="2" customWidth="1"/>
    <col min="2" max="2" width="20.28515625" style="2" customWidth="1"/>
    <col min="3" max="3" width="13" style="2" customWidth="1"/>
    <col min="4" max="4" width="14.7109375" style="2" customWidth="1"/>
    <col min="5" max="5" width="14.140625" style="2" customWidth="1"/>
    <col min="6" max="6" width="14.28515625" style="2" bestFit="1" customWidth="1"/>
    <col min="7" max="7" width="18.42578125" style="2" customWidth="1"/>
    <col min="8" max="16384" width="9.140625" style="2"/>
  </cols>
  <sheetData>
    <row r="1" spans="1:5">
      <c r="A1" s="69" t="s">
        <v>9</v>
      </c>
      <c r="B1" s="69"/>
      <c r="C1" s="69"/>
      <c r="D1" s="69"/>
      <c r="E1" s="69"/>
    </row>
    <row r="2" spans="1:5" ht="24.75" customHeight="1">
      <c r="A2" s="70" t="s">
        <v>10</v>
      </c>
      <c r="B2" s="71"/>
      <c r="C2" s="71"/>
      <c r="D2" s="71"/>
      <c r="E2" s="71"/>
    </row>
    <row r="3" spans="1:5" ht="14.25">
      <c r="A3" s="72" t="s">
        <v>69</v>
      </c>
      <c r="B3" s="72"/>
      <c r="C3" s="72"/>
      <c r="D3" s="72"/>
      <c r="E3" s="72"/>
    </row>
    <row r="4" spans="1:5" ht="15.75" customHeight="1">
      <c r="A4" s="17" t="s">
        <v>11</v>
      </c>
      <c r="B4" s="18"/>
      <c r="C4" s="18"/>
      <c r="D4" s="73" t="s">
        <v>70</v>
      </c>
      <c r="E4" s="73"/>
    </row>
    <row r="5" spans="1:5">
      <c r="A5" s="34"/>
      <c r="B5" s="3"/>
      <c r="C5" s="3"/>
      <c r="D5" s="3"/>
      <c r="E5" s="3"/>
    </row>
    <row r="6" spans="1:5">
      <c r="A6" s="74" t="s">
        <v>0</v>
      </c>
      <c r="B6" s="74"/>
      <c r="C6" s="74"/>
      <c r="D6" s="74"/>
      <c r="E6" s="74"/>
    </row>
    <row r="7" spans="1:5">
      <c r="A7" s="68" t="s">
        <v>20</v>
      </c>
      <c r="B7" s="68"/>
      <c r="C7" s="68"/>
      <c r="D7" s="68"/>
      <c r="E7" s="68"/>
    </row>
    <row r="8" spans="1:5">
      <c r="A8" s="76" t="s">
        <v>1</v>
      </c>
      <c r="B8" s="76"/>
      <c r="C8" s="76"/>
      <c r="D8" s="76"/>
      <c r="E8" s="76"/>
    </row>
    <row r="9" spans="1:5">
      <c r="A9" s="74" t="s">
        <v>51</v>
      </c>
      <c r="B9" s="74"/>
      <c r="C9" s="74"/>
      <c r="D9" s="74"/>
      <c r="E9" s="74"/>
    </row>
    <row r="10" spans="1:5" ht="25.5" customHeight="1">
      <c r="A10" s="77" t="s">
        <v>12</v>
      </c>
      <c r="B10" s="77"/>
      <c r="C10" s="77"/>
      <c r="D10" s="77"/>
      <c r="E10" s="77"/>
    </row>
    <row r="11" spans="1:5" ht="25.5" customHeight="1">
      <c r="A11" s="74" t="s">
        <v>52</v>
      </c>
      <c r="B11" s="74"/>
      <c r="C11" s="74"/>
      <c r="D11" s="74"/>
      <c r="E11" s="74"/>
    </row>
    <row r="12" spans="1:5">
      <c r="A12" s="78" t="s">
        <v>13</v>
      </c>
      <c r="B12" s="78"/>
      <c r="C12" s="78"/>
      <c r="D12" s="78"/>
      <c r="E12" s="78"/>
    </row>
    <row r="13" spans="1:5">
      <c r="A13" s="74" t="s">
        <v>26</v>
      </c>
      <c r="B13" s="74"/>
      <c r="C13" s="74"/>
      <c r="D13" s="74"/>
      <c r="E13" s="74"/>
    </row>
    <row r="14" spans="1:5">
      <c r="A14" s="78" t="s">
        <v>2</v>
      </c>
      <c r="B14" s="78"/>
      <c r="C14" s="78"/>
      <c r="D14" s="78"/>
      <c r="E14" s="78"/>
    </row>
    <row r="15" spans="1:5">
      <c r="A15" s="74" t="s">
        <v>27</v>
      </c>
      <c r="B15" s="74"/>
      <c r="C15" s="74"/>
      <c r="D15" s="74"/>
      <c r="E15" s="74"/>
    </row>
    <row r="16" spans="1:5" ht="10.5" customHeight="1">
      <c r="A16" s="78" t="s">
        <v>14</v>
      </c>
      <c r="B16" s="78"/>
      <c r="C16" s="78"/>
      <c r="D16" s="78"/>
      <c r="E16" s="78"/>
    </row>
    <row r="17" spans="1:7" ht="30.75" customHeight="1">
      <c r="A17" s="74" t="s">
        <v>28</v>
      </c>
      <c r="B17" s="74"/>
      <c r="C17" s="74"/>
      <c r="D17" s="74"/>
      <c r="E17" s="74"/>
    </row>
    <row r="18" spans="1:7" ht="57.6" customHeight="1">
      <c r="A18" s="74" t="s">
        <v>29</v>
      </c>
      <c r="B18" s="74"/>
      <c r="C18" s="74"/>
      <c r="D18" s="74"/>
      <c r="E18" s="74"/>
    </row>
    <row r="19" spans="1:7" ht="33.75" customHeight="1">
      <c r="A19" s="75" t="s">
        <v>30</v>
      </c>
      <c r="B19" s="75"/>
      <c r="C19" s="75"/>
      <c r="D19" s="75"/>
      <c r="E19" s="75"/>
    </row>
    <row r="20" spans="1:7">
      <c r="A20" s="75"/>
      <c r="B20" s="75"/>
      <c r="C20" s="75"/>
      <c r="D20" s="75"/>
      <c r="E20" s="75"/>
      <c r="F20" s="2">
        <v>4354.7</v>
      </c>
      <c r="G20" s="2">
        <v>3</v>
      </c>
    </row>
    <row r="21" spans="1:7" s="10" customFormat="1" ht="135">
      <c r="A21" s="9" t="s">
        <v>35</v>
      </c>
      <c r="B21" s="9" t="s">
        <v>8</v>
      </c>
      <c r="C21" s="9" t="s">
        <v>3</v>
      </c>
      <c r="D21" s="9" t="s">
        <v>36</v>
      </c>
      <c r="E21" s="9" t="s">
        <v>7</v>
      </c>
    </row>
    <row r="22" spans="1:7" s="10" customFormat="1" ht="45">
      <c r="A22" s="26" t="s">
        <v>43</v>
      </c>
      <c r="B22" s="27" t="s">
        <v>41</v>
      </c>
      <c r="C22" s="9" t="s">
        <v>4</v>
      </c>
      <c r="D22" s="9">
        <v>13.12</v>
      </c>
      <c r="E22" s="13">
        <f>D22*F20*G20</f>
        <v>171400.992</v>
      </c>
      <c r="G22" s="28"/>
    </row>
    <row r="23" spans="1:7" s="10" customFormat="1" ht="18.75" customHeight="1">
      <c r="A23" s="12" t="s">
        <v>45</v>
      </c>
      <c r="B23" s="9" t="s">
        <v>71</v>
      </c>
      <c r="C23" s="9" t="s">
        <v>33</v>
      </c>
      <c r="D23" s="9"/>
      <c r="E23" s="13">
        <v>0</v>
      </c>
      <c r="G23" s="28"/>
    </row>
    <row r="24" spans="1:7" s="10" customFormat="1" ht="15">
      <c r="A24" s="12" t="s">
        <v>38</v>
      </c>
      <c r="B24" s="27" t="s">
        <v>19</v>
      </c>
      <c r="C24" s="9" t="s">
        <v>4</v>
      </c>
      <c r="D24" s="9">
        <v>5</v>
      </c>
      <c r="E24" s="13">
        <f>D24*F20*G20</f>
        <v>65320.5</v>
      </c>
      <c r="G24" s="28"/>
    </row>
    <row r="25" spans="1:7" s="10" customFormat="1" ht="15">
      <c r="A25" s="12" t="s">
        <v>46</v>
      </c>
      <c r="B25" s="9" t="s">
        <v>71</v>
      </c>
      <c r="C25" s="9" t="s">
        <v>33</v>
      </c>
      <c r="D25" s="9"/>
      <c r="E25" s="13">
        <v>9268.94</v>
      </c>
      <c r="G25" s="28"/>
    </row>
    <row r="26" spans="1:7" s="10" customFormat="1" ht="15">
      <c r="A26" s="12" t="s">
        <v>47</v>
      </c>
      <c r="B26" s="9" t="s">
        <v>71</v>
      </c>
      <c r="C26" s="9" t="s">
        <v>33</v>
      </c>
      <c r="D26" s="9"/>
      <c r="E26" s="13">
        <v>11397.12</v>
      </c>
      <c r="G26" s="28"/>
    </row>
    <row r="27" spans="1:7" s="10" customFormat="1" ht="15">
      <c r="A27" s="12" t="s">
        <v>48</v>
      </c>
      <c r="B27" s="9" t="s">
        <v>71</v>
      </c>
      <c r="C27" s="9" t="s">
        <v>33</v>
      </c>
      <c r="D27" s="9"/>
      <c r="E27" s="13">
        <v>2455.41</v>
      </c>
      <c r="G27" s="28"/>
    </row>
    <row r="28" spans="1:7" s="10" customFormat="1" ht="15">
      <c r="A28" s="15" t="s">
        <v>49</v>
      </c>
      <c r="B28" s="9" t="s">
        <v>71</v>
      </c>
      <c r="C28" s="16" t="s">
        <v>33</v>
      </c>
      <c r="D28" s="9"/>
      <c r="E28" s="13">
        <v>5698.17</v>
      </c>
      <c r="G28" s="28"/>
    </row>
    <row r="29" spans="1:7" s="10" customFormat="1" ht="30">
      <c r="A29" s="14" t="s">
        <v>72</v>
      </c>
      <c r="B29" s="9" t="s">
        <v>71</v>
      </c>
      <c r="C29" s="16" t="s">
        <v>33</v>
      </c>
      <c r="D29" s="9"/>
      <c r="E29" s="13">
        <v>10263.799999999999</v>
      </c>
      <c r="G29" s="28"/>
    </row>
    <row r="30" spans="1:7" s="10" customFormat="1" ht="30">
      <c r="A30" s="14" t="s">
        <v>73</v>
      </c>
      <c r="B30" s="9" t="s">
        <v>76</v>
      </c>
      <c r="C30" s="16" t="s">
        <v>78</v>
      </c>
      <c r="D30" s="9">
        <v>3</v>
      </c>
      <c r="E30" s="13">
        <f>D30*218.47</f>
        <v>655.41</v>
      </c>
      <c r="G30" s="28"/>
    </row>
    <row r="31" spans="1:7" s="10" customFormat="1" ht="30">
      <c r="A31" s="14" t="s">
        <v>74</v>
      </c>
      <c r="B31" s="9" t="s">
        <v>76</v>
      </c>
      <c r="C31" s="16" t="s">
        <v>78</v>
      </c>
      <c r="D31" s="9">
        <v>10</v>
      </c>
      <c r="E31" s="13">
        <f t="shared" ref="E31:E32" si="0">D31*218.47</f>
        <v>2184.6999999999998</v>
      </c>
      <c r="G31" s="28"/>
    </row>
    <row r="32" spans="1:7" s="10" customFormat="1" ht="15">
      <c r="A32" s="14" t="s">
        <v>75</v>
      </c>
      <c r="B32" s="9" t="s">
        <v>77</v>
      </c>
      <c r="C32" s="16" t="s">
        <v>78</v>
      </c>
      <c r="D32" s="9">
        <v>4</v>
      </c>
      <c r="E32" s="13">
        <f t="shared" si="0"/>
        <v>873.88</v>
      </c>
      <c r="F32" s="28">
        <f>SUM(E28:E32)</f>
        <v>19675.960000000003</v>
      </c>
      <c r="G32" s="28"/>
    </row>
    <row r="33" spans="1:7" s="10" customFormat="1" ht="15">
      <c r="A33" s="24"/>
      <c r="B33" s="25"/>
      <c r="C33" s="16"/>
      <c r="D33" s="25"/>
      <c r="E33" s="13"/>
      <c r="G33" s="28"/>
    </row>
    <row r="34" spans="1:7" s="6" customFormat="1">
      <c r="A34" s="4" t="s">
        <v>21</v>
      </c>
      <c r="B34" s="1"/>
      <c r="C34" s="1"/>
      <c r="D34" s="1"/>
      <c r="E34" s="5">
        <f>SUM(E22:E33)</f>
        <v>279518.92199999996</v>
      </c>
      <c r="F34" s="7"/>
      <c r="G34" s="7"/>
    </row>
    <row r="35" spans="1:7" s="6" customFormat="1">
      <c r="A35" s="21"/>
      <c r="B35" s="22"/>
      <c r="C35" s="22"/>
      <c r="D35" s="22"/>
      <c r="E35" s="23"/>
      <c r="G35" s="7"/>
    </row>
    <row r="36" spans="1:7" ht="30" customHeight="1">
      <c r="A36" s="80" t="s">
        <v>79</v>
      </c>
      <c r="B36" s="80"/>
      <c r="C36" s="80"/>
      <c r="D36" s="80"/>
      <c r="E36" s="80"/>
    </row>
    <row r="37" spans="1:7">
      <c r="A37" s="74" t="s">
        <v>18</v>
      </c>
      <c r="B37" s="74"/>
      <c r="C37" s="74"/>
      <c r="D37" s="74"/>
      <c r="E37" s="74"/>
    </row>
    <row r="38" spans="1:7">
      <c r="A38" s="74" t="s">
        <v>17</v>
      </c>
      <c r="B38" s="74"/>
      <c r="C38" s="74"/>
      <c r="D38" s="74"/>
      <c r="E38" s="74"/>
    </row>
    <row r="39" spans="1:7" ht="24" customHeight="1">
      <c r="A39" s="74" t="s">
        <v>24</v>
      </c>
      <c r="B39" s="74"/>
      <c r="C39" s="74"/>
      <c r="D39" s="74"/>
      <c r="E39" s="74"/>
    </row>
    <row r="40" spans="1:7">
      <c r="A40" s="74" t="s">
        <v>15</v>
      </c>
      <c r="B40" s="74"/>
      <c r="C40" s="74"/>
      <c r="D40" s="74"/>
      <c r="E40" s="74"/>
    </row>
    <row r="41" spans="1:7">
      <c r="A41" s="81" t="s">
        <v>5</v>
      </c>
      <c r="B41" s="81"/>
      <c r="C41" s="81"/>
      <c r="D41" s="81"/>
      <c r="E41" s="81"/>
    </row>
    <row r="42" spans="1:7">
      <c r="A42" s="74" t="s">
        <v>15</v>
      </c>
      <c r="B42" s="74"/>
      <c r="C42" s="74"/>
      <c r="D42" s="74"/>
      <c r="E42" s="74"/>
    </row>
    <row r="43" spans="1:7">
      <c r="A43" s="82" t="s">
        <v>31</v>
      </c>
      <c r="B43" s="82"/>
      <c r="C43" s="82"/>
      <c r="D43" s="82"/>
      <c r="E43" s="8"/>
    </row>
    <row r="44" spans="1:7">
      <c r="B44" s="79" t="s">
        <v>16</v>
      </c>
      <c r="C44" s="79"/>
      <c r="D44" s="79"/>
      <c r="E44" s="35" t="s">
        <v>6</v>
      </c>
    </row>
    <row r="45" spans="1:7">
      <c r="A45" s="34"/>
      <c r="B45" s="34"/>
      <c r="C45" s="34"/>
      <c r="D45" s="34"/>
      <c r="E45" s="34"/>
    </row>
    <row r="46" spans="1:7">
      <c r="A46" s="82" t="s">
        <v>53</v>
      </c>
      <c r="B46" s="82"/>
      <c r="C46" s="82"/>
      <c r="D46" s="82"/>
      <c r="E46" s="8"/>
    </row>
    <row r="47" spans="1:7">
      <c r="B47" s="79" t="s">
        <v>16</v>
      </c>
      <c r="C47" s="79"/>
      <c r="D47" s="79"/>
      <c r="E47" s="35" t="s">
        <v>6</v>
      </c>
    </row>
    <row r="49" spans="1:7" s="10" customFormat="1" ht="15">
      <c r="A49" s="10" t="s">
        <v>34</v>
      </c>
    </row>
    <row r="50" spans="1:7" s="10" customFormat="1" ht="15">
      <c r="A50" s="29" t="s">
        <v>25</v>
      </c>
    </row>
    <row r="51" spans="1:7" s="10" customFormat="1" ht="15">
      <c r="A51" s="10" t="s">
        <v>40</v>
      </c>
      <c r="B51" s="30">
        <f>'1 кв'!B63</f>
        <v>-151405.64199999993</v>
      </c>
    </row>
    <row r="52" spans="1:7" s="10" customFormat="1" ht="30">
      <c r="A52" s="11" t="s">
        <v>92</v>
      </c>
      <c r="B52" s="31"/>
    </row>
    <row r="53" spans="1:7" s="10" customFormat="1" ht="15">
      <c r="A53" s="10" t="s">
        <v>44</v>
      </c>
      <c r="B53" s="31">
        <v>307930.83</v>
      </c>
      <c r="F53" s="32"/>
      <c r="G53" s="32"/>
    </row>
    <row r="54" spans="1:7" s="10" customFormat="1" ht="15">
      <c r="A54" s="10" t="s">
        <v>54</v>
      </c>
      <c r="B54" s="31">
        <f>150*8</f>
        <v>1200</v>
      </c>
      <c r="F54" s="32"/>
      <c r="G54" s="32"/>
    </row>
    <row r="55" spans="1:7" s="10" customFormat="1" ht="15">
      <c r="A55" s="10" t="s">
        <v>37</v>
      </c>
      <c r="B55" s="31">
        <f>E34</f>
        <v>279518.92199999996</v>
      </c>
      <c r="F55" s="28"/>
    </row>
    <row r="56" spans="1:7" s="10" customFormat="1" ht="15">
      <c r="A56" s="29" t="s">
        <v>39</v>
      </c>
      <c r="B56" s="33">
        <f>B51+B53+B54-B55</f>
        <v>-121793.73399999988</v>
      </c>
    </row>
    <row r="57" spans="1:7" s="10" customFormat="1" ht="15"/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7:D47"/>
    <mergeCell ref="A20:E20"/>
    <mergeCell ref="A36:E36"/>
    <mergeCell ref="A37:E37"/>
    <mergeCell ref="A38:E38"/>
    <mergeCell ref="A39:E39"/>
    <mergeCell ref="A40:E40"/>
    <mergeCell ref="A41:E41"/>
    <mergeCell ref="A42:E42"/>
    <mergeCell ref="A43:D43"/>
    <mergeCell ref="B44:D44"/>
    <mergeCell ref="A46:D46"/>
  </mergeCells>
  <printOptions horizontalCentered="1"/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57"/>
  <sheetViews>
    <sheetView view="pageBreakPreview" topLeftCell="A25" zoomScaleSheetLayoutView="100" workbookViewId="0">
      <selection activeCell="A48" sqref="A48"/>
    </sheetView>
  </sheetViews>
  <sheetFormatPr defaultColWidth="9.140625" defaultRowHeight="12.75"/>
  <cols>
    <col min="1" max="1" width="34.7109375" style="2" customWidth="1"/>
    <col min="2" max="2" width="20.28515625" style="2" customWidth="1"/>
    <col min="3" max="3" width="13" style="2" customWidth="1"/>
    <col min="4" max="4" width="14.7109375" style="2" customWidth="1"/>
    <col min="5" max="5" width="14.140625" style="2" customWidth="1"/>
    <col min="6" max="6" width="14.28515625" style="2" bestFit="1" customWidth="1"/>
    <col min="7" max="7" width="18.42578125" style="2" customWidth="1"/>
    <col min="8" max="16384" width="9.140625" style="2"/>
  </cols>
  <sheetData>
    <row r="1" spans="1:5">
      <c r="A1" s="69" t="s">
        <v>9</v>
      </c>
      <c r="B1" s="69"/>
      <c r="C1" s="69"/>
      <c r="D1" s="69"/>
      <c r="E1" s="69"/>
    </row>
    <row r="2" spans="1:5" ht="24.75" customHeight="1">
      <c r="A2" s="70" t="s">
        <v>10</v>
      </c>
      <c r="B2" s="71"/>
      <c r="C2" s="71"/>
      <c r="D2" s="71"/>
      <c r="E2" s="71"/>
    </row>
    <row r="3" spans="1:5" ht="14.25">
      <c r="A3" s="72" t="s">
        <v>80</v>
      </c>
      <c r="B3" s="72"/>
      <c r="C3" s="72"/>
      <c r="D3" s="72"/>
      <c r="E3" s="72"/>
    </row>
    <row r="4" spans="1:5" ht="15.75" customHeight="1">
      <c r="A4" s="38" t="s">
        <v>11</v>
      </c>
      <c r="B4" s="39"/>
      <c r="C4" s="39"/>
      <c r="D4" s="83" t="s">
        <v>81</v>
      </c>
      <c r="E4" s="83"/>
    </row>
    <row r="5" spans="1:5">
      <c r="A5" s="37"/>
      <c r="B5" s="3"/>
      <c r="C5" s="3"/>
      <c r="D5" s="3"/>
      <c r="E5" s="3"/>
    </row>
    <row r="6" spans="1:5">
      <c r="A6" s="74" t="s">
        <v>0</v>
      </c>
      <c r="B6" s="74"/>
      <c r="C6" s="74"/>
      <c r="D6" s="74"/>
      <c r="E6" s="74"/>
    </row>
    <row r="7" spans="1:5">
      <c r="A7" s="68" t="s">
        <v>20</v>
      </c>
      <c r="B7" s="68"/>
      <c r="C7" s="68"/>
      <c r="D7" s="68"/>
      <c r="E7" s="68"/>
    </row>
    <row r="8" spans="1:5">
      <c r="A8" s="76" t="s">
        <v>1</v>
      </c>
      <c r="B8" s="76"/>
      <c r="C8" s="76"/>
      <c r="D8" s="76"/>
      <c r="E8" s="76"/>
    </row>
    <row r="9" spans="1:5">
      <c r="A9" s="74" t="s">
        <v>51</v>
      </c>
      <c r="B9" s="74"/>
      <c r="C9" s="74"/>
      <c r="D9" s="74"/>
      <c r="E9" s="74"/>
    </row>
    <row r="10" spans="1:5" ht="25.5" customHeight="1">
      <c r="A10" s="77" t="s">
        <v>12</v>
      </c>
      <c r="B10" s="77"/>
      <c r="C10" s="77"/>
      <c r="D10" s="77"/>
      <c r="E10" s="77"/>
    </row>
    <row r="11" spans="1:5" ht="25.5" customHeight="1">
      <c r="A11" s="74" t="s">
        <v>52</v>
      </c>
      <c r="B11" s="74"/>
      <c r="C11" s="74"/>
      <c r="D11" s="74"/>
      <c r="E11" s="74"/>
    </row>
    <row r="12" spans="1:5">
      <c r="A12" s="78" t="s">
        <v>13</v>
      </c>
      <c r="B12" s="78"/>
      <c r="C12" s="78"/>
      <c r="D12" s="78"/>
      <c r="E12" s="78"/>
    </row>
    <row r="13" spans="1:5">
      <c r="A13" s="74" t="s">
        <v>26</v>
      </c>
      <c r="B13" s="74"/>
      <c r="C13" s="74"/>
      <c r="D13" s="74"/>
      <c r="E13" s="74"/>
    </row>
    <row r="14" spans="1:5">
      <c r="A14" s="78" t="s">
        <v>2</v>
      </c>
      <c r="B14" s="78"/>
      <c r="C14" s="78"/>
      <c r="D14" s="78"/>
      <c r="E14" s="78"/>
    </row>
    <row r="15" spans="1:5">
      <c r="A15" s="74" t="s">
        <v>27</v>
      </c>
      <c r="B15" s="74"/>
      <c r="C15" s="74"/>
      <c r="D15" s="74"/>
      <c r="E15" s="74"/>
    </row>
    <row r="16" spans="1:5" ht="10.5" customHeight="1">
      <c r="A16" s="78" t="s">
        <v>14</v>
      </c>
      <c r="B16" s="78"/>
      <c r="C16" s="78"/>
      <c r="D16" s="78"/>
      <c r="E16" s="78"/>
    </row>
    <row r="17" spans="1:7" ht="30.75" customHeight="1">
      <c r="A17" s="74" t="s">
        <v>28</v>
      </c>
      <c r="B17" s="74"/>
      <c r="C17" s="74"/>
      <c r="D17" s="74"/>
      <c r="E17" s="74"/>
    </row>
    <row r="18" spans="1:7" ht="57.6" customHeight="1">
      <c r="A18" s="74" t="s">
        <v>29</v>
      </c>
      <c r="B18" s="74"/>
      <c r="C18" s="74"/>
      <c r="D18" s="74"/>
      <c r="E18" s="74"/>
    </row>
    <row r="19" spans="1:7" ht="33.75" customHeight="1">
      <c r="A19" s="75" t="s">
        <v>30</v>
      </c>
      <c r="B19" s="75"/>
      <c r="C19" s="75"/>
      <c r="D19" s="75"/>
      <c r="E19" s="75"/>
    </row>
    <row r="20" spans="1:7">
      <c r="A20" s="75"/>
      <c r="B20" s="75"/>
      <c r="C20" s="75"/>
      <c r="D20" s="75"/>
      <c r="E20" s="75"/>
      <c r="F20" s="2">
        <v>4354.7</v>
      </c>
      <c r="G20" s="2">
        <v>3</v>
      </c>
    </row>
    <row r="21" spans="1:7" s="10" customFormat="1" ht="135">
      <c r="A21" s="9" t="s">
        <v>35</v>
      </c>
      <c r="B21" s="9" t="s">
        <v>8</v>
      </c>
      <c r="C21" s="9" t="s">
        <v>3</v>
      </c>
      <c r="D21" s="9" t="s">
        <v>36</v>
      </c>
      <c r="E21" s="9" t="s">
        <v>7</v>
      </c>
    </row>
    <row r="22" spans="1:7" s="10" customFormat="1" ht="45">
      <c r="A22" s="26" t="s">
        <v>43</v>
      </c>
      <c r="B22" s="27" t="s">
        <v>41</v>
      </c>
      <c r="C22" s="9" t="s">
        <v>4</v>
      </c>
      <c r="D22" s="9">
        <v>14.04</v>
      </c>
      <c r="E22" s="13">
        <f>D22*F20*G20</f>
        <v>183419.96399999998</v>
      </c>
      <c r="G22" s="28"/>
    </row>
    <row r="23" spans="1:7" s="10" customFormat="1" ht="18.75" customHeight="1">
      <c r="A23" s="12" t="s">
        <v>45</v>
      </c>
      <c r="B23" s="9" t="s">
        <v>82</v>
      </c>
      <c r="C23" s="9" t="s">
        <v>33</v>
      </c>
      <c r="D23" s="9"/>
      <c r="E23" s="13">
        <v>8330.5499999999993</v>
      </c>
      <c r="G23" s="28"/>
    </row>
    <row r="24" spans="1:7" s="10" customFormat="1" ht="15">
      <c r="A24" s="12" t="s">
        <v>38</v>
      </c>
      <c r="B24" s="27" t="s">
        <v>19</v>
      </c>
      <c r="C24" s="9" t="s">
        <v>4</v>
      </c>
      <c r="D24" s="9">
        <v>5.42</v>
      </c>
      <c r="E24" s="13">
        <f>D24*F20*G20</f>
        <v>70807.421999999991</v>
      </c>
      <c r="G24" s="28"/>
    </row>
    <row r="25" spans="1:7" s="10" customFormat="1" ht="15">
      <c r="A25" s="12" t="s">
        <v>46</v>
      </c>
      <c r="B25" s="9" t="s">
        <v>82</v>
      </c>
      <c r="C25" s="9" t="s">
        <v>33</v>
      </c>
      <c r="D25" s="9"/>
      <c r="E25" s="13">
        <v>24883.74</v>
      </c>
      <c r="G25" s="28"/>
    </row>
    <row r="26" spans="1:7" s="10" customFormat="1" ht="15">
      <c r="A26" s="12" t="s">
        <v>47</v>
      </c>
      <c r="B26" s="9" t="s">
        <v>82</v>
      </c>
      <c r="C26" s="9" t="s">
        <v>33</v>
      </c>
      <c r="D26" s="9"/>
      <c r="E26" s="13">
        <v>12317.6</v>
      </c>
      <c r="G26" s="28"/>
    </row>
    <row r="27" spans="1:7" s="10" customFormat="1" ht="15">
      <c r="A27" s="12" t="s">
        <v>48</v>
      </c>
      <c r="B27" s="9" t="s">
        <v>82</v>
      </c>
      <c r="C27" s="9" t="s">
        <v>33</v>
      </c>
      <c r="D27" s="9"/>
      <c r="E27" s="13">
        <v>1702.6</v>
      </c>
      <c r="G27" s="28"/>
    </row>
    <row r="28" spans="1:7" s="10" customFormat="1" ht="15">
      <c r="A28" s="15" t="s">
        <v>49</v>
      </c>
      <c r="B28" s="9" t="s">
        <v>82</v>
      </c>
      <c r="C28" s="16" t="s">
        <v>33</v>
      </c>
      <c r="D28" s="9"/>
      <c r="E28" s="13">
        <f>31244.9+300</f>
        <v>31544.9</v>
      </c>
      <c r="G28" s="28"/>
    </row>
    <row r="29" spans="1:7" s="10" customFormat="1" ht="30">
      <c r="A29" s="14" t="s">
        <v>89</v>
      </c>
      <c r="B29" s="40" t="s">
        <v>87</v>
      </c>
      <c r="C29" s="16" t="s">
        <v>33</v>
      </c>
      <c r="D29" s="40">
        <v>58</v>
      </c>
      <c r="E29" s="13">
        <f>D29*235.95</f>
        <v>13685.099999999999</v>
      </c>
      <c r="G29" s="28"/>
    </row>
    <row r="30" spans="1:7" s="10" customFormat="1" ht="15">
      <c r="A30" s="14" t="s">
        <v>83</v>
      </c>
      <c r="B30" s="40" t="s">
        <v>87</v>
      </c>
      <c r="C30" s="16" t="s">
        <v>78</v>
      </c>
      <c r="D30" s="40">
        <v>8</v>
      </c>
      <c r="E30" s="13">
        <f t="shared" ref="E30:E33" si="0">D30*235.95</f>
        <v>1887.6</v>
      </c>
      <c r="G30" s="28"/>
    </row>
    <row r="31" spans="1:7" s="10" customFormat="1" ht="15">
      <c r="A31" s="14" t="s">
        <v>84</v>
      </c>
      <c r="B31" s="40" t="s">
        <v>87</v>
      </c>
      <c r="C31" s="16" t="s">
        <v>78</v>
      </c>
      <c r="D31" s="40">
        <v>4.5</v>
      </c>
      <c r="E31" s="13">
        <f t="shared" si="0"/>
        <v>1061.7749999999999</v>
      </c>
      <c r="G31" s="28"/>
    </row>
    <row r="32" spans="1:7" s="10" customFormat="1" ht="30">
      <c r="A32" s="14" t="s">
        <v>85</v>
      </c>
      <c r="B32" s="40" t="s">
        <v>88</v>
      </c>
      <c r="C32" s="16" t="s">
        <v>78</v>
      </c>
      <c r="D32" s="40">
        <v>8</v>
      </c>
      <c r="E32" s="13">
        <f t="shared" si="0"/>
        <v>1887.6</v>
      </c>
      <c r="G32" s="28"/>
    </row>
    <row r="33" spans="1:7" s="10" customFormat="1" ht="15">
      <c r="A33" s="14" t="s">
        <v>86</v>
      </c>
      <c r="B33" s="40" t="s">
        <v>88</v>
      </c>
      <c r="C33" s="16" t="s">
        <v>78</v>
      </c>
      <c r="D33" s="40">
        <v>12</v>
      </c>
      <c r="E33" s="13">
        <f t="shared" si="0"/>
        <v>2831.3999999999996</v>
      </c>
      <c r="F33" s="28">
        <f>SUM(E28:E33)</f>
        <v>52898.375</v>
      </c>
      <c r="G33" s="28"/>
    </row>
    <row r="34" spans="1:7" s="6" customFormat="1">
      <c r="A34" s="4" t="s">
        <v>21</v>
      </c>
      <c r="B34" s="1"/>
      <c r="C34" s="1"/>
      <c r="D34" s="1"/>
      <c r="E34" s="5">
        <f>SUM(E22:E33)</f>
        <v>354360.25099999993</v>
      </c>
      <c r="F34" s="7"/>
      <c r="G34" s="7"/>
    </row>
    <row r="35" spans="1:7" s="6" customFormat="1">
      <c r="A35" s="21"/>
      <c r="B35" s="22"/>
      <c r="C35" s="22"/>
      <c r="D35" s="22"/>
      <c r="E35" s="23"/>
      <c r="G35" s="7"/>
    </row>
    <row r="36" spans="1:7" ht="30" customHeight="1">
      <c r="A36" s="80" t="s">
        <v>90</v>
      </c>
      <c r="B36" s="80"/>
      <c r="C36" s="80"/>
      <c r="D36" s="80"/>
      <c r="E36" s="80"/>
    </row>
    <row r="37" spans="1:7">
      <c r="A37" s="74" t="s">
        <v>18</v>
      </c>
      <c r="B37" s="74"/>
      <c r="C37" s="74"/>
      <c r="D37" s="74"/>
      <c r="E37" s="74"/>
    </row>
    <row r="38" spans="1:7">
      <c r="A38" s="74" t="s">
        <v>17</v>
      </c>
      <c r="B38" s="74"/>
      <c r="C38" s="74"/>
      <c r="D38" s="74"/>
      <c r="E38" s="74"/>
    </row>
    <row r="39" spans="1:7" ht="24" customHeight="1">
      <c r="A39" s="74" t="s">
        <v>24</v>
      </c>
      <c r="B39" s="74"/>
      <c r="C39" s="74"/>
      <c r="D39" s="74"/>
      <c r="E39" s="74"/>
    </row>
    <row r="40" spans="1:7">
      <c r="A40" s="74" t="s">
        <v>15</v>
      </c>
      <c r="B40" s="74"/>
      <c r="C40" s="74"/>
      <c r="D40" s="74"/>
      <c r="E40" s="74"/>
    </row>
    <row r="41" spans="1:7">
      <c r="A41" s="81" t="s">
        <v>5</v>
      </c>
      <c r="B41" s="81"/>
      <c r="C41" s="81"/>
      <c r="D41" s="81"/>
      <c r="E41" s="81"/>
    </row>
    <row r="42" spans="1:7">
      <c r="A42" s="74" t="s">
        <v>15</v>
      </c>
      <c r="B42" s="74"/>
      <c r="C42" s="74"/>
      <c r="D42" s="74"/>
      <c r="E42" s="74"/>
    </row>
    <row r="43" spans="1:7">
      <c r="A43" s="82" t="s">
        <v>31</v>
      </c>
      <c r="B43" s="82"/>
      <c r="C43" s="82"/>
      <c r="D43" s="82"/>
      <c r="E43" s="8"/>
    </row>
    <row r="44" spans="1:7">
      <c r="B44" s="79" t="s">
        <v>16</v>
      </c>
      <c r="C44" s="79"/>
      <c r="D44" s="79"/>
      <c r="E44" s="36" t="s">
        <v>6</v>
      </c>
    </row>
    <row r="45" spans="1:7">
      <c r="A45" s="37"/>
      <c r="B45" s="37"/>
      <c r="C45" s="37"/>
      <c r="D45" s="37"/>
      <c r="E45" s="37"/>
    </row>
    <row r="46" spans="1:7">
      <c r="A46" s="82" t="s">
        <v>53</v>
      </c>
      <c r="B46" s="82"/>
      <c r="C46" s="82"/>
      <c r="D46" s="82"/>
      <c r="E46" s="8"/>
    </row>
    <row r="47" spans="1:7">
      <c r="B47" s="79" t="s">
        <v>16</v>
      </c>
      <c r="C47" s="79"/>
      <c r="D47" s="79"/>
      <c r="E47" s="36" t="s">
        <v>6</v>
      </c>
    </row>
    <row r="49" spans="1:7" s="10" customFormat="1" ht="15">
      <c r="A49" s="10" t="s">
        <v>34</v>
      </c>
    </row>
    <row r="50" spans="1:7" s="10" customFormat="1" ht="15">
      <c r="A50" s="29" t="s">
        <v>25</v>
      </c>
    </row>
    <row r="51" spans="1:7" s="10" customFormat="1" ht="15">
      <c r="A51" s="10" t="s">
        <v>40</v>
      </c>
      <c r="B51" s="30">
        <f>'2кв'!B56</f>
        <v>-121793.73399999988</v>
      </c>
    </row>
    <row r="52" spans="1:7" s="10" customFormat="1" ht="30">
      <c r="A52" s="11" t="s">
        <v>91</v>
      </c>
      <c r="B52" s="31"/>
    </row>
    <row r="53" spans="1:7" s="10" customFormat="1" ht="15">
      <c r="A53" s="10" t="s">
        <v>44</v>
      </c>
      <c r="B53" s="31">
        <f>291011.73-353.7</f>
        <v>290658.02999999997</v>
      </c>
      <c r="F53" s="32"/>
      <c r="G53" s="32"/>
    </row>
    <row r="54" spans="1:7" s="10" customFormat="1" ht="15">
      <c r="A54" s="10" t="s">
        <v>54</v>
      </c>
      <c r="B54" s="31">
        <f>150*8</f>
        <v>1200</v>
      </c>
      <c r="F54" s="32"/>
      <c r="G54" s="32"/>
    </row>
    <row r="55" spans="1:7" s="10" customFormat="1" ht="15">
      <c r="A55" s="10" t="s">
        <v>37</v>
      </c>
      <c r="B55" s="31">
        <f>E34</f>
        <v>354360.25099999993</v>
      </c>
      <c r="F55" s="28"/>
    </row>
    <row r="56" spans="1:7" s="10" customFormat="1" ht="15">
      <c r="A56" s="29" t="s">
        <v>39</v>
      </c>
      <c r="B56" s="33">
        <f>B51+B53+B54-B55</f>
        <v>-184295.95499999984</v>
      </c>
    </row>
    <row r="57" spans="1:7" s="10" customFormat="1" ht="15"/>
  </sheetData>
  <mergeCells count="30">
    <mergeCell ref="B47:D47"/>
    <mergeCell ref="A20:E20"/>
    <mergeCell ref="A36:E36"/>
    <mergeCell ref="A37:E37"/>
    <mergeCell ref="A38:E38"/>
    <mergeCell ref="A39:E39"/>
    <mergeCell ref="A40:E40"/>
    <mergeCell ref="A41:E41"/>
    <mergeCell ref="A42:E42"/>
    <mergeCell ref="A43:D43"/>
    <mergeCell ref="B44:D44"/>
    <mergeCell ref="A46:D4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56"/>
  <sheetViews>
    <sheetView view="pageBreakPreview" topLeftCell="A37" zoomScaleSheetLayoutView="100" workbookViewId="0">
      <selection activeCell="D29" sqref="D29:D32"/>
    </sheetView>
  </sheetViews>
  <sheetFormatPr defaultColWidth="9.140625" defaultRowHeight="12.75"/>
  <cols>
    <col min="1" max="1" width="34.7109375" style="2" customWidth="1"/>
    <col min="2" max="2" width="20.28515625" style="2" customWidth="1"/>
    <col min="3" max="3" width="13" style="2" customWidth="1"/>
    <col min="4" max="4" width="14.7109375" style="2" customWidth="1"/>
    <col min="5" max="5" width="14.140625" style="2" customWidth="1"/>
    <col min="6" max="6" width="14.28515625" style="2" bestFit="1" customWidth="1"/>
    <col min="7" max="7" width="18.42578125" style="2" customWidth="1"/>
    <col min="8" max="16384" width="9.140625" style="2"/>
  </cols>
  <sheetData>
    <row r="1" spans="1:5">
      <c r="A1" s="69" t="s">
        <v>9</v>
      </c>
      <c r="B1" s="69"/>
      <c r="C1" s="69"/>
      <c r="D1" s="69"/>
      <c r="E1" s="69"/>
    </row>
    <row r="2" spans="1:5" ht="24.75" customHeight="1">
      <c r="A2" s="70" t="s">
        <v>10</v>
      </c>
      <c r="B2" s="71"/>
      <c r="C2" s="71"/>
      <c r="D2" s="71"/>
      <c r="E2" s="71"/>
    </row>
    <row r="3" spans="1:5" ht="14.25">
      <c r="A3" s="72" t="s">
        <v>93</v>
      </c>
      <c r="B3" s="72"/>
      <c r="C3" s="72"/>
      <c r="D3" s="72"/>
      <c r="E3" s="72"/>
    </row>
    <row r="4" spans="1:5" ht="15.75" customHeight="1">
      <c r="A4" s="38" t="s">
        <v>11</v>
      </c>
      <c r="B4" s="39"/>
      <c r="C4" s="39"/>
      <c r="D4" s="83" t="s">
        <v>94</v>
      </c>
      <c r="E4" s="83"/>
    </row>
    <row r="5" spans="1:5">
      <c r="A5" s="41"/>
      <c r="B5" s="3"/>
      <c r="C5" s="3"/>
      <c r="D5" s="3"/>
      <c r="E5" s="3"/>
    </row>
    <row r="6" spans="1:5">
      <c r="A6" s="74" t="s">
        <v>0</v>
      </c>
      <c r="B6" s="74"/>
      <c r="C6" s="74"/>
      <c r="D6" s="74"/>
      <c r="E6" s="74"/>
    </row>
    <row r="7" spans="1:5">
      <c r="A7" s="68" t="s">
        <v>20</v>
      </c>
      <c r="B7" s="68"/>
      <c r="C7" s="68"/>
      <c r="D7" s="68"/>
      <c r="E7" s="68"/>
    </row>
    <row r="8" spans="1:5">
      <c r="A8" s="76" t="s">
        <v>1</v>
      </c>
      <c r="B8" s="76"/>
      <c r="C8" s="76"/>
      <c r="D8" s="76"/>
      <c r="E8" s="76"/>
    </row>
    <row r="9" spans="1:5">
      <c r="A9" s="74" t="s">
        <v>51</v>
      </c>
      <c r="B9" s="74"/>
      <c r="C9" s="74"/>
      <c r="D9" s="74"/>
      <c r="E9" s="74"/>
    </row>
    <row r="10" spans="1:5" ht="25.5" customHeight="1">
      <c r="A10" s="77" t="s">
        <v>12</v>
      </c>
      <c r="B10" s="77"/>
      <c r="C10" s="77"/>
      <c r="D10" s="77"/>
      <c r="E10" s="77"/>
    </row>
    <row r="11" spans="1:5" ht="25.5" customHeight="1">
      <c r="A11" s="74" t="s">
        <v>132</v>
      </c>
      <c r="B11" s="74"/>
      <c r="C11" s="74"/>
      <c r="D11" s="74"/>
      <c r="E11" s="74"/>
    </row>
    <row r="12" spans="1:5">
      <c r="A12" s="78" t="s">
        <v>13</v>
      </c>
      <c r="B12" s="78"/>
      <c r="C12" s="78"/>
      <c r="D12" s="78"/>
      <c r="E12" s="78"/>
    </row>
    <row r="13" spans="1:5">
      <c r="A13" s="74" t="s">
        <v>26</v>
      </c>
      <c r="B13" s="74"/>
      <c r="C13" s="74"/>
      <c r="D13" s="74"/>
      <c r="E13" s="74"/>
    </row>
    <row r="14" spans="1:5">
      <c r="A14" s="78" t="s">
        <v>2</v>
      </c>
      <c r="B14" s="78"/>
      <c r="C14" s="78"/>
      <c r="D14" s="78"/>
      <c r="E14" s="78"/>
    </row>
    <row r="15" spans="1:5">
      <c r="A15" s="74" t="s">
        <v>27</v>
      </c>
      <c r="B15" s="74"/>
      <c r="C15" s="74"/>
      <c r="D15" s="74"/>
      <c r="E15" s="74"/>
    </row>
    <row r="16" spans="1:5" ht="10.5" customHeight="1">
      <c r="A16" s="78" t="s">
        <v>14</v>
      </c>
      <c r="B16" s="78"/>
      <c r="C16" s="78"/>
      <c r="D16" s="78"/>
      <c r="E16" s="78"/>
    </row>
    <row r="17" spans="1:7" ht="30.75" customHeight="1">
      <c r="A17" s="74" t="s">
        <v>28</v>
      </c>
      <c r="B17" s="74"/>
      <c r="C17" s="74"/>
      <c r="D17" s="74"/>
      <c r="E17" s="74"/>
    </row>
    <row r="18" spans="1:7" ht="57.6" customHeight="1">
      <c r="A18" s="74" t="s">
        <v>29</v>
      </c>
      <c r="B18" s="74"/>
      <c r="C18" s="74"/>
      <c r="D18" s="74"/>
      <c r="E18" s="74"/>
    </row>
    <row r="19" spans="1:7" ht="33.75" customHeight="1">
      <c r="A19" s="75" t="s">
        <v>30</v>
      </c>
      <c r="B19" s="75"/>
      <c r="C19" s="75"/>
      <c r="D19" s="75"/>
      <c r="E19" s="75"/>
    </row>
    <row r="20" spans="1:7">
      <c r="A20" s="75"/>
      <c r="B20" s="75"/>
      <c r="C20" s="75"/>
      <c r="D20" s="75"/>
      <c r="E20" s="75"/>
      <c r="F20" s="2">
        <v>4354.7</v>
      </c>
      <c r="G20" s="2">
        <v>3</v>
      </c>
    </row>
    <row r="21" spans="1:7" s="10" customFormat="1" ht="135">
      <c r="A21" s="9" t="s">
        <v>35</v>
      </c>
      <c r="B21" s="9" t="s">
        <v>8</v>
      </c>
      <c r="C21" s="9" t="s">
        <v>3</v>
      </c>
      <c r="D21" s="9" t="s">
        <v>36</v>
      </c>
      <c r="E21" s="9" t="s">
        <v>7</v>
      </c>
    </row>
    <row r="22" spans="1:7" s="10" customFormat="1" ht="45">
      <c r="A22" s="26" t="s">
        <v>43</v>
      </c>
      <c r="B22" s="27" t="s">
        <v>41</v>
      </c>
      <c r="C22" s="9" t="s">
        <v>4</v>
      </c>
      <c r="D22" s="9">
        <v>14.04</v>
      </c>
      <c r="E22" s="13">
        <f>D22*F20*G20</f>
        <v>183419.96399999998</v>
      </c>
      <c r="G22" s="28"/>
    </row>
    <row r="23" spans="1:7" s="10" customFormat="1" ht="18.75" customHeight="1">
      <c r="A23" s="12" t="s">
        <v>45</v>
      </c>
      <c r="B23" s="9" t="s">
        <v>95</v>
      </c>
      <c r="C23" s="9" t="s">
        <v>33</v>
      </c>
      <c r="D23" s="9"/>
      <c r="E23" s="13">
        <v>0</v>
      </c>
      <c r="G23" s="28"/>
    </row>
    <row r="24" spans="1:7" s="10" customFormat="1" ht="15">
      <c r="A24" s="12" t="s">
        <v>38</v>
      </c>
      <c r="B24" s="27" t="s">
        <v>19</v>
      </c>
      <c r="C24" s="9" t="s">
        <v>4</v>
      </c>
      <c r="D24" s="9">
        <v>5.42</v>
      </c>
      <c r="E24" s="13">
        <f>D24*F20*G20</f>
        <v>70807.421999999991</v>
      </c>
      <c r="G24" s="28"/>
    </row>
    <row r="25" spans="1:7" s="10" customFormat="1" ht="15">
      <c r="A25" s="12" t="s">
        <v>46</v>
      </c>
      <c r="B25" s="9" t="s">
        <v>95</v>
      </c>
      <c r="C25" s="9" t="s">
        <v>33</v>
      </c>
      <c r="D25" s="9"/>
      <c r="E25" s="13">
        <v>17327.52</v>
      </c>
      <c r="G25" s="28"/>
    </row>
    <row r="26" spans="1:7" s="10" customFormat="1" ht="15">
      <c r="A26" s="12" t="s">
        <v>47</v>
      </c>
      <c r="B26" s="9" t="s">
        <v>95</v>
      </c>
      <c r="C26" s="9" t="s">
        <v>33</v>
      </c>
      <c r="D26" s="9"/>
      <c r="E26" s="13">
        <v>14321.15</v>
      </c>
      <c r="G26" s="28"/>
    </row>
    <row r="27" spans="1:7" s="10" customFormat="1" ht="15">
      <c r="A27" s="12" t="s">
        <v>48</v>
      </c>
      <c r="B27" s="9" t="s">
        <v>95</v>
      </c>
      <c r="C27" s="9" t="s">
        <v>33</v>
      </c>
      <c r="D27" s="9"/>
      <c r="E27" s="13">
        <v>27408.61</v>
      </c>
      <c r="G27" s="28"/>
    </row>
    <row r="28" spans="1:7" s="10" customFormat="1" ht="15">
      <c r="A28" s="15" t="s">
        <v>49</v>
      </c>
      <c r="B28" s="9" t="s">
        <v>95</v>
      </c>
      <c r="C28" s="16" t="s">
        <v>33</v>
      </c>
      <c r="D28" s="9"/>
      <c r="E28" s="13">
        <f>1800+16538.71</f>
        <v>18338.71</v>
      </c>
      <c r="G28" s="28"/>
    </row>
    <row r="29" spans="1:7" s="10" customFormat="1" ht="15">
      <c r="A29" s="14" t="s">
        <v>96</v>
      </c>
      <c r="B29" s="40" t="s">
        <v>99</v>
      </c>
      <c r="C29" s="16" t="s">
        <v>78</v>
      </c>
      <c r="D29" s="43">
        <v>32</v>
      </c>
      <c r="E29" s="13">
        <f>D29*325.95</f>
        <v>10430.4</v>
      </c>
      <c r="G29" s="28"/>
    </row>
    <row r="30" spans="1:7" s="10" customFormat="1" ht="30">
      <c r="A30" s="14" t="s">
        <v>97</v>
      </c>
      <c r="B30" s="40" t="s">
        <v>100</v>
      </c>
      <c r="C30" s="16" t="s">
        <v>78</v>
      </c>
      <c r="D30" s="43">
        <v>37</v>
      </c>
      <c r="E30" s="13">
        <f t="shared" ref="E30:E31" si="0">D30*325.95</f>
        <v>12060.15</v>
      </c>
      <c r="G30" s="28"/>
    </row>
    <row r="31" spans="1:7" s="10" customFormat="1" ht="15">
      <c r="A31" s="14" t="s">
        <v>98</v>
      </c>
      <c r="B31" s="40" t="s">
        <v>101</v>
      </c>
      <c r="C31" s="16" t="s">
        <v>78</v>
      </c>
      <c r="D31" s="43">
        <v>8</v>
      </c>
      <c r="E31" s="13">
        <f t="shared" si="0"/>
        <v>2607.6</v>
      </c>
      <c r="G31" s="28"/>
    </row>
    <row r="32" spans="1:7" s="10" customFormat="1" ht="15">
      <c r="A32" s="14"/>
      <c r="B32" s="40"/>
      <c r="C32" s="16"/>
      <c r="D32" s="40"/>
      <c r="E32" s="13"/>
      <c r="F32" s="28"/>
      <c r="G32" s="28"/>
    </row>
    <row r="33" spans="1:7" s="6" customFormat="1">
      <c r="A33" s="4" t="s">
        <v>21</v>
      </c>
      <c r="B33" s="1"/>
      <c r="C33" s="1"/>
      <c r="D33" s="1"/>
      <c r="E33" s="5">
        <f>SUM(E22:E32)</f>
        <v>356721.52600000001</v>
      </c>
      <c r="F33" s="7"/>
      <c r="G33" s="7"/>
    </row>
    <row r="34" spans="1:7" s="6" customFormat="1">
      <c r="A34" s="21"/>
      <c r="B34" s="22"/>
      <c r="C34" s="22"/>
      <c r="D34" s="22"/>
      <c r="E34" s="23"/>
      <c r="G34" s="7"/>
    </row>
    <row r="35" spans="1:7" ht="30" customHeight="1">
      <c r="A35" s="80" t="s">
        <v>102</v>
      </c>
      <c r="B35" s="80"/>
      <c r="C35" s="80"/>
      <c r="D35" s="80"/>
      <c r="E35" s="80"/>
    </row>
    <row r="36" spans="1:7">
      <c r="A36" s="74" t="s">
        <v>18</v>
      </c>
      <c r="B36" s="74"/>
      <c r="C36" s="74"/>
      <c r="D36" s="74"/>
      <c r="E36" s="74"/>
    </row>
    <row r="37" spans="1:7">
      <c r="A37" s="74" t="s">
        <v>17</v>
      </c>
      <c r="B37" s="74"/>
      <c r="C37" s="74"/>
      <c r="D37" s="74"/>
      <c r="E37" s="74"/>
    </row>
    <row r="38" spans="1:7" ht="24" customHeight="1">
      <c r="A38" s="74" t="s">
        <v>24</v>
      </c>
      <c r="B38" s="74"/>
      <c r="C38" s="74"/>
      <c r="D38" s="74"/>
      <c r="E38" s="74"/>
    </row>
    <row r="39" spans="1:7">
      <c r="A39" s="74" t="s">
        <v>15</v>
      </c>
      <c r="B39" s="74"/>
      <c r="C39" s="74"/>
      <c r="D39" s="74"/>
      <c r="E39" s="74"/>
    </row>
    <row r="40" spans="1:7">
      <c r="A40" s="81" t="s">
        <v>5</v>
      </c>
      <c r="B40" s="81"/>
      <c r="C40" s="81"/>
      <c r="D40" s="81"/>
      <c r="E40" s="81"/>
    </row>
    <row r="41" spans="1:7">
      <c r="A41" s="74" t="s">
        <v>15</v>
      </c>
      <c r="B41" s="74"/>
      <c r="C41" s="74"/>
      <c r="D41" s="74"/>
      <c r="E41" s="74"/>
    </row>
    <row r="42" spans="1:7">
      <c r="A42" s="82" t="s">
        <v>31</v>
      </c>
      <c r="B42" s="82"/>
      <c r="C42" s="82"/>
      <c r="D42" s="82"/>
      <c r="E42" s="8"/>
    </row>
    <row r="43" spans="1:7">
      <c r="B43" s="79" t="s">
        <v>16</v>
      </c>
      <c r="C43" s="79"/>
      <c r="D43" s="79"/>
      <c r="E43" s="42" t="s">
        <v>6</v>
      </c>
    </row>
    <row r="44" spans="1:7">
      <c r="A44" s="41"/>
      <c r="B44" s="41"/>
      <c r="C44" s="41"/>
      <c r="D44" s="41"/>
      <c r="E44" s="41"/>
    </row>
    <row r="45" spans="1:7">
      <c r="A45" s="82" t="s">
        <v>53</v>
      </c>
      <c r="B45" s="82"/>
      <c r="C45" s="82"/>
      <c r="D45" s="82"/>
      <c r="E45" s="8"/>
    </row>
    <row r="46" spans="1:7">
      <c r="B46" s="79" t="s">
        <v>16</v>
      </c>
      <c r="C46" s="79"/>
      <c r="D46" s="79"/>
      <c r="E46" s="42" t="s">
        <v>6</v>
      </c>
    </row>
    <row r="48" spans="1:7" s="10" customFormat="1" ht="15">
      <c r="A48" s="10" t="s">
        <v>34</v>
      </c>
    </row>
    <row r="49" spans="1:7" s="10" customFormat="1" ht="15">
      <c r="A49" s="29" t="s">
        <v>25</v>
      </c>
    </row>
    <row r="50" spans="1:7" s="10" customFormat="1" ht="15">
      <c r="A50" s="10" t="s">
        <v>40</v>
      </c>
      <c r="B50" s="30">
        <f>'3кв'!B56</f>
        <v>-184295.95499999984</v>
      </c>
    </row>
    <row r="51" spans="1:7" s="10" customFormat="1" ht="15">
      <c r="A51" s="11" t="s">
        <v>103</v>
      </c>
      <c r="B51" s="31"/>
    </row>
    <row r="52" spans="1:7" s="10" customFormat="1" ht="15">
      <c r="A52" s="10" t="s">
        <v>44</v>
      </c>
      <c r="B52" s="31">
        <f>397520.31-908.78</f>
        <v>396611.52999999997</v>
      </c>
      <c r="F52" s="32"/>
      <c r="G52" s="32"/>
    </row>
    <row r="53" spans="1:7" s="10" customFormat="1" ht="15">
      <c r="A53" s="10" t="s">
        <v>54</v>
      </c>
      <c r="B53" s="31">
        <f>150*3</f>
        <v>450</v>
      </c>
      <c r="F53" s="32"/>
      <c r="G53" s="32"/>
    </row>
    <row r="54" spans="1:7" s="10" customFormat="1" ht="15">
      <c r="A54" s="10" t="s">
        <v>37</v>
      </c>
      <c r="B54" s="31">
        <f>E33</f>
        <v>356721.52600000001</v>
      </c>
      <c r="F54" s="28"/>
    </row>
    <row r="55" spans="1:7" s="10" customFormat="1" ht="15">
      <c r="A55" s="29" t="s">
        <v>39</v>
      </c>
      <c r="B55" s="33">
        <f>B50+B52+B53-B54</f>
        <v>-143955.95099999988</v>
      </c>
    </row>
    <row r="56" spans="1:7" s="10" customFormat="1" ht="15"/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6:D46"/>
    <mergeCell ref="A20:E20"/>
    <mergeCell ref="A35:E35"/>
    <mergeCell ref="A36:E36"/>
    <mergeCell ref="A37:E37"/>
    <mergeCell ref="A38:E38"/>
    <mergeCell ref="A39:E39"/>
    <mergeCell ref="A40:E40"/>
    <mergeCell ref="A41:E41"/>
    <mergeCell ref="A42:D42"/>
    <mergeCell ref="B43:D43"/>
    <mergeCell ref="A45:D45"/>
  </mergeCells>
  <printOptions horizontalCentered="1"/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46"/>
  <sheetViews>
    <sheetView tabSelected="1" view="pageBreakPreview" topLeftCell="A25" zoomScaleSheetLayoutView="100" workbookViewId="0">
      <selection activeCell="A38" sqref="A38:XFD38"/>
    </sheetView>
  </sheetViews>
  <sheetFormatPr defaultRowHeight="15.75"/>
  <cols>
    <col min="1" max="1" width="10.5703125" style="45" customWidth="1"/>
    <col min="2" max="2" width="54.28515625" style="45" customWidth="1"/>
    <col min="3" max="3" width="16.140625" style="67" customWidth="1"/>
    <col min="4" max="4" width="16.140625" style="45" customWidth="1"/>
    <col min="5" max="5" width="17.5703125" style="45" customWidth="1"/>
    <col min="6" max="6" width="19.28515625" style="45" customWidth="1"/>
    <col min="7" max="7" width="12" style="45" customWidth="1"/>
    <col min="8" max="8" width="13.5703125" style="45" customWidth="1"/>
    <col min="9" max="16384" width="9.140625" style="45"/>
  </cols>
  <sheetData>
    <row r="1" spans="1:5">
      <c r="A1" s="84" t="s">
        <v>104</v>
      </c>
      <c r="B1" s="84"/>
      <c r="C1" s="84"/>
      <c r="D1" s="44"/>
    </row>
    <row r="2" spans="1:5">
      <c r="A2" s="85" t="s">
        <v>105</v>
      </c>
      <c r="B2" s="85"/>
      <c r="C2" s="85"/>
      <c r="D2" s="46"/>
    </row>
    <row r="3" spans="1:5">
      <c r="A3" s="85" t="s">
        <v>106</v>
      </c>
      <c r="B3" s="85"/>
      <c r="C3" s="85"/>
      <c r="D3" s="46"/>
    </row>
    <row r="4" spans="1:5">
      <c r="A4" s="84" t="s">
        <v>127</v>
      </c>
      <c r="B4" s="84"/>
      <c r="C4" s="84"/>
      <c r="D4" s="44"/>
    </row>
    <row r="5" spans="1:5">
      <c r="A5" s="86"/>
      <c r="B5" s="86"/>
      <c r="C5" s="86"/>
    </row>
    <row r="6" spans="1:5">
      <c r="A6" s="46"/>
      <c r="B6" s="47" t="s">
        <v>107</v>
      </c>
      <c r="C6" s="48">
        <f>'1 кв'!B58</f>
        <v>-45408.44</v>
      </c>
      <c r="D6" s="49"/>
    </row>
    <row r="7" spans="1:5">
      <c r="A7" s="50" t="s">
        <v>108</v>
      </c>
      <c r="B7" s="47" t="s">
        <v>128</v>
      </c>
      <c r="C7" s="51"/>
      <c r="D7" s="49"/>
    </row>
    <row r="8" spans="1:5">
      <c r="A8" s="46"/>
      <c r="B8" s="52" t="s">
        <v>109</v>
      </c>
      <c r="C8" s="51"/>
      <c r="D8" s="49"/>
    </row>
    <row r="9" spans="1:5">
      <c r="A9" s="46"/>
      <c r="B9" s="12" t="s">
        <v>129</v>
      </c>
      <c r="C9" s="51"/>
      <c r="D9" s="49"/>
    </row>
    <row r="10" spans="1:5">
      <c r="A10" s="46"/>
      <c r="B10" s="12" t="s">
        <v>130</v>
      </c>
      <c r="C10" s="51"/>
      <c r="D10" s="49"/>
    </row>
    <row r="11" spans="1:5">
      <c r="A11" s="46"/>
      <c r="B11" s="12" t="s">
        <v>131</v>
      </c>
      <c r="C11" s="51"/>
      <c r="D11" s="49"/>
    </row>
    <row r="12" spans="1:5">
      <c r="B12" s="53" t="s">
        <v>110</v>
      </c>
      <c r="C12" s="54">
        <f>'1 кв'!B60+'2кв'!B53+'3кв'!B53+'4кв'!B52</f>
        <v>1303675.1400000001</v>
      </c>
      <c r="D12" s="55"/>
      <c r="E12" s="56"/>
    </row>
    <row r="13" spans="1:5">
      <c r="A13" s="50"/>
      <c r="B13" s="53" t="s">
        <v>111</v>
      </c>
      <c r="C13" s="54">
        <f>'1 кв'!B61+'2кв'!B54+'3кв'!B54+'4кв'!B53</f>
        <v>4050</v>
      </c>
      <c r="D13" s="55"/>
      <c r="E13" s="56"/>
    </row>
    <row r="14" spans="1:5">
      <c r="A14" s="18"/>
      <c r="B14" s="53" t="s">
        <v>112</v>
      </c>
      <c r="C14" s="51">
        <f>SUM(C12:C13)</f>
        <v>1307725.1400000001</v>
      </c>
      <c r="D14" s="49"/>
      <c r="E14" s="56"/>
    </row>
    <row r="15" spans="1:5">
      <c r="B15" s="87"/>
      <c r="C15" s="88"/>
      <c r="D15" s="57"/>
    </row>
    <row r="16" spans="1:5">
      <c r="A16" s="58" t="s">
        <v>113</v>
      </c>
      <c r="B16" s="12" t="s">
        <v>43</v>
      </c>
      <c r="C16" s="54">
        <f>'1 кв'!E22+'2кв'!E22+'3кв'!E22+'4кв'!E22</f>
        <v>709641.91200000001</v>
      </c>
      <c r="D16" s="57"/>
    </row>
    <row r="17" spans="1:6" ht="30">
      <c r="A17" s="58"/>
      <c r="B17" s="12" t="s">
        <v>50</v>
      </c>
      <c r="C17" s="54">
        <f>'1 кв'!E23</f>
        <v>7664.2199999999993</v>
      </c>
      <c r="D17" s="57"/>
    </row>
    <row r="18" spans="1:6">
      <c r="A18" s="58"/>
      <c r="B18" s="12" t="s">
        <v>45</v>
      </c>
      <c r="C18" s="54">
        <f>'3кв'!E23</f>
        <v>8330.5499999999993</v>
      </c>
      <c r="D18" s="57"/>
    </row>
    <row r="19" spans="1:6">
      <c r="A19" s="58"/>
      <c r="B19" s="12" t="s">
        <v>38</v>
      </c>
      <c r="C19" s="54">
        <f>'1 кв'!E25+'2кв'!E24+'3кв'!E24+'4кв'!E24</f>
        <v>272255.84399999998</v>
      </c>
      <c r="D19" s="57"/>
    </row>
    <row r="20" spans="1:6">
      <c r="A20" s="58"/>
      <c r="B20" s="12" t="s">
        <v>46</v>
      </c>
      <c r="C20" s="54">
        <f>'1 кв'!E26+'2кв'!E25+'3кв'!E25+'4кв'!E25</f>
        <v>60896.770000000004</v>
      </c>
      <c r="D20" s="57"/>
    </row>
    <row r="21" spans="1:6">
      <c r="B21" s="12" t="s">
        <v>47</v>
      </c>
      <c r="C21" s="54">
        <f>'1 кв'!E27+'2кв'!E26+'3кв'!E26+'4кв'!E26</f>
        <v>48449.310000000005</v>
      </c>
      <c r="D21" s="57"/>
      <c r="E21" s="56"/>
    </row>
    <row r="22" spans="1:6">
      <c r="B22" s="12" t="s">
        <v>48</v>
      </c>
      <c r="C22" s="54">
        <f>'1 кв'!E28+'2кв'!E27+'3кв'!E27+'4кв'!E27</f>
        <v>34022.03</v>
      </c>
      <c r="D22" s="57"/>
      <c r="E22" s="56"/>
    </row>
    <row r="23" spans="1:6">
      <c r="A23" s="58"/>
      <c r="B23" s="59" t="s">
        <v>114</v>
      </c>
      <c r="C23" s="54">
        <f>'1 кв'!E29+'2кв'!E28+'3кв'!E28+'4кв'!E28</f>
        <v>78155.09</v>
      </c>
      <c r="D23" s="57"/>
    </row>
    <row r="24" spans="1:6">
      <c r="A24" s="58"/>
      <c r="B24" s="60" t="s">
        <v>135</v>
      </c>
      <c r="C24" s="54">
        <f>'1 кв'!E33+'1 кв'!E34+'1 кв'!E35+'1 кв'!E36+'1 кв'!E37+'1 кв'!E38+'1 кв'!E39+'2кв'!E30+'2кв'!E31+'2кв'!E32+'3кв'!E29+'3кв'!E30+'3кв'!E31+'3кв'!E32+'3кв'!E33+'4кв'!E29+'4кв'!E30+'4кв'!E31+'1 кв'!E30</f>
        <v>89708.684999999983</v>
      </c>
      <c r="D24" s="57"/>
    </row>
    <row r="25" spans="1:6">
      <c r="A25" s="58"/>
      <c r="B25" s="60" t="s">
        <v>115</v>
      </c>
      <c r="C25" s="54">
        <f>SUM(C27:C30)</f>
        <v>97148.239999999991</v>
      </c>
      <c r="D25" s="57"/>
    </row>
    <row r="26" spans="1:6">
      <c r="A26" s="58"/>
      <c r="B26" s="59" t="s">
        <v>109</v>
      </c>
      <c r="C26" s="54"/>
      <c r="D26" s="57"/>
    </row>
    <row r="27" spans="1:6" ht="31.5">
      <c r="A27" s="58"/>
      <c r="B27" s="59" t="s">
        <v>116</v>
      </c>
      <c r="C27" s="61">
        <f>'2кв'!E29</f>
        <v>10263.799999999999</v>
      </c>
      <c r="D27" s="57"/>
    </row>
    <row r="28" spans="1:6">
      <c r="A28" s="58"/>
      <c r="B28" s="14" t="s">
        <v>133</v>
      </c>
      <c r="C28" s="61">
        <f>'1 кв'!E31</f>
        <v>14539.26</v>
      </c>
      <c r="D28" s="57"/>
    </row>
    <row r="29" spans="1:6">
      <c r="A29" s="58"/>
      <c r="B29" s="14" t="s">
        <v>134</v>
      </c>
      <c r="C29" s="61">
        <f>'1 кв'!E32</f>
        <v>72345.179999999993</v>
      </c>
      <c r="D29" s="57"/>
    </row>
    <row r="30" spans="1:6" ht="18" customHeight="1">
      <c r="A30" s="58"/>
      <c r="B30" s="62"/>
      <c r="C30" s="54"/>
      <c r="D30" s="57"/>
    </row>
    <row r="31" spans="1:6">
      <c r="B31" s="63" t="s">
        <v>117</v>
      </c>
      <c r="C31" s="51">
        <f>SUM(C16:C25)</f>
        <v>1406272.6510000003</v>
      </c>
      <c r="D31" s="57"/>
      <c r="E31" s="56"/>
      <c r="F31" s="56"/>
    </row>
    <row r="32" spans="1:6">
      <c r="B32" s="64" t="s">
        <v>118</v>
      </c>
      <c r="C32" s="48">
        <f>(C6+C14)-C31</f>
        <v>-143955.95100000012</v>
      </c>
      <c r="D32" s="57"/>
      <c r="E32" s="56"/>
    </row>
    <row r="33" spans="1:4">
      <c r="B33" s="50" t="s">
        <v>119</v>
      </c>
      <c r="C33" s="50"/>
      <c r="D33" s="57"/>
    </row>
    <row r="34" spans="1:4">
      <c r="B34" s="50" t="s">
        <v>120</v>
      </c>
      <c r="C34" s="50">
        <v>295763.09999999998</v>
      </c>
      <c r="D34" s="57"/>
    </row>
    <row r="35" spans="1:4">
      <c r="B35" s="65" t="s">
        <v>121</v>
      </c>
      <c r="C35" s="65">
        <v>263521.21999999997</v>
      </c>
      <c r="D35" s="57"/>
    </row>
    <row r="36" spans="1:4">
      <c r="B36" s="50" t="s">
        <v>122</v>
      </c>
      <c r="C36" s="50">
        <f>C35-C34</f>
        <v>-32241.880000000005</v>
      </c>
      <c r="D36" s="57"/>
    </row>
    <row r="37" spans="1:4">
      <c r="B37" s="50"/>
      <c r="C37" s="66"/>
      <c r="D37" s="57"/>
    </row>
    <row r="38" spans="1:4">
      <c r="B38" s="50"/>
      <c r="C38" s="66"/>
      <c r="D38" s="57"/>
    </row>
    <row r="39" spans="1:4">
      <c r="A39" s="45" t="s">
        <v>123</v>
      </c>
      <c r="B39" s="50" t="s">
        <v>124</v>
      </c>
      <c r="C39" s="66"/>
      <c r="D39" s="57"/>
    </row>
    <row r="40" spans="1:4">
      <c r="B40" s="50" t="s">
        <v>125</v>
      </c>
      <c r="C40" s="66"/>
      <c r="D40" s="57"/>
    </row>
    <row r="41" spans="1:4">
      <c r="B41" s="50" t="s">
        <v>126</v>
      </c>
      <c r="C41" s="66"/>
      <c r="D41" s="57"/>
    </row>
    <row r="42" spans="1:4">
      <c r="B42" s="50"/>
      <c r="C42" s="66"/>
      <c r="D42" s="57"/>
    </row>
    <row r="43" spans="1:4">
      <c r="B43" s="50"/>
      <c r="C43" s="66"/>
      <c r="D43" s="57"/>
    </row>
    <row r="44" spans="1:4">
      <c r="B44" s="50"/>
      <c r="C44" s="66"/>
      <c r="D44" s="57"/>
    </row>
    <row r="45" spans="1:4">
      <c r="B45" s="50"/>
      <c r="C45" s="66"/>
      <c r="D45" s="57"/>
    </row>
    <row r="46" spans="1:4">
      <c r="B46" s="50"/>
      <c r="C46" s="66"/>
      <c r="D46" s="57"/>
    </row>
  </sheetData>
  <mergeCells count="6">
    <mergeCell ref="B15:C15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 кв</vt:lpstr>
      <vt:lpstr>2кв</vt:lpstr>
      <vt:lpstr>3кв</vt:lpstr>
      <vt:lpstr>4кв</vt:lpstr>
      <vt:lpstr>отчет</vt:lpstr>
      <vt:lpstr>'1 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2023-03-02T11:49:38Z</dcterms:modified>
</cp:coreProperties>
</file>