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9410" windowHeight="11010" activeTab="4"/>
  </bookViews>
  <sheets>
    <sheet name="1 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 кв'!$A$1:$E$64</definedName>
    <definedName name="_xlnm.Print_Area" localSheetId="1">'2кв'!$A$1:$E$60</definedName>
    <definedName name="_xlnm.Print_Area" localSheetId="2">'3кв'!$A$1:$E$58</definedName>
    <definedName name="_xlnm.Print_Area" localSheetId="3">'4кв'!$A$1:$E$61</definedName>
    <definedName name="_xlnm.Print_Area" localSheetId="4">отчет!$A$1:$C$46</definedName>
  </definedNames>
  <calcPr calcId="145621"/>
</workbook>
</file>

<file path=xl/calcChain.xml><?xml version="1.0" encoding="utf-8"?>
<calcChain xmlns="http://schemas.openxmlformats.org/spreadsheetml/2006/main">
  <c r="E37" i="25" l="1"/>
  <c r="C28" i="26"/>
  <c r="D37" i="25"/>
  <c r="D34" i="24"/>
  <c r="D36" i="23"/>
  <c r="D40" i="22"/>
  <c r="E35" i="25"/>
  <c r="C32" i="26" l="1"/>
  <c r="C31" i="26"/>
  <c r="C29" i="26" s="1"/>
  <c r="C26" i="26"/>
  <c r="C25" i="26"/>
  <c r="C24" i="26"/>
  <c r="C23" i="26"/>
  <c r="C21" i="26"/>
  <c r="C6" i="26"/>
  <c r="C39" i="26"/>
  <c r="E31" i="25" l="1"/>
  <c r="E32" i="25"/>
  <c r="E33" i="25"/>
  <c r="E34" i="25"/>
  <c r="E30" i="25"/>
  <c r="E29" i="25"/>
  <c r="B59" i="25"/>
  <c r="B58" i="25"/>
  <c r="B57" i="25"/>
  <c r="E24" i="25"/>
  <c r="E22" i="25"/>
  <c r="B60" i="25" l="1"/>
  <c r="B53" i="24"/>
  <c r="E29" i="24"/>
  <c r="C27" i="26" s="1"/>
  <c r="E31" i="24"/>
  <c r="E32" i="24"/>
  <c r="E33" i="24"/>
  <c r="E30" i="24"/>
  <c r="B56" i="24"/>
  <c r="B55" i="24"/>
  <c r="B54" i="24"/>
  <c r="E24" i="24"/>
  <c r="E22" i="24"/>
  <c r="E34" i="24" s="1"/>
  <c r="B57" i="24" l="1"/>
  <c r="B55" i="23"/>
  <c r="C13" i="26" s="1"/>
  <c r="B58" i="23" l="1"/>
  <c r="B57" i="23"/>
  <c r="B56" i="23"/>
  <c r="E35" i="23"/>
  <c r="E34" i="23"/>
  <c r="E33" i="23"/>
  <c r="E32" i="23"/>
  <c r="E31" i="23"/>
  <c r="E24" i="23"/>
  <c r="E22" i="23"/>
  <c r="E36" i="23" l="1"/>
  <c r="B59" i="23" s="1"/>
  <c r="E34" i="22"/>
  <c r="E33" i="22"/>
  <c r="E35" i="22"/>
  <c r="E36" i="22"/>
  <c r="E37" i="22"/>
  <c r="E38" i="22"/>
  <c r="E32" i="22"/>
  <c r="B62" i="22" l="1"/>
  <c r="C16" i="26" s="1"/>
  <c r="B61" i="22"/>
  <c r="C15" i="26" s="1"/>
  <c r="B60" i="22"/>
  <c r="E25" i="22"/>
  <c r="C22" i="26" s="1"/>
  <c r="E23" i="22"/>
  <c r="C20" i="26" s="1"/>
  <c r="E22" i="22"/>
  <c r="C14" i="26" l="1"/>
  <c r="C17" i="26" s="1"/>
  <c r="C19" i="26"/>
  <c r="C34" i="26" s="1"/>
  <c r="E40" i="22"/>
  <c r="B63" i="22"/>
  <c r="B64" i="22" s="1"/>
  <c r="B53" i="23" s="1"/>
  <c r="B60" i="23" s="1"/>
  <c r="B51" i="24" s="1"/>
  <c r="B58" i="24" s="1"/>
  <c r="B54" i="25" s="1"/>
  <c r="B61" i="25" s="1"/>
  <c r="C35" i="26" l="1"/>
  <c r="D35" i="26" s="1"/>
</calcChain>
</file>

<file path=xl/sharedStrings.xml><?xml version="1.0" encoding="utf-8"?>
<sst xmlns="http://schemas.openxmlformats.org/spreadsheetml/2006/main" count="404" uniqueCount="140">
  <si>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</si>
  <si>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</si>
  <si>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</si>
  <si>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</si>
  <si>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</si>
  <si>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</si>
  <si>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</si>
  <si>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</si>
  <si>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</si>
  <si>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</si>
  <si>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</si>
  <si>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</si>
  <si>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</si>
  <si>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</si>
  <si>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</si>
  <si>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</si>
  <si>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</si>
  <si>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</si>
  <si>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</si>
  <si>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</si>
  <si>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</si>
  <si>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</si>
  <si>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</si>
  <si>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</si>
  <si>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</si>
  <si>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</si>
  <si>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</si>
  <si>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</si>
  <si>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</si>
  <si>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</si>
  <si>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Общая площадь квартир - 4232,8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</si>
  <si>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</si>
  <si>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Фурманова</t>
    </r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</si>
  <si>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</si>
  <si>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</si>
  <si>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</si>
  <si>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</si>
  <si>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</si>
  <si>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</si>
  <si>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</si>
  <si>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г. Россошь, проспект Труда, д.38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</si>
  <si>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Ивахно Екатерины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</si>
  <si>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27 октября 2020г.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</si>
  <si>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01.11.2020 г.</t>
    </r>
  </si>
  <si>
    <t>определена приложением № 9 к договору №1 от 01.11.2020 г.</t>
  </si>
  <si>
    <t>Заказчик - Собственники МКД, в лице председателя совета МКД Ивахно Е.Н.</t>
  </si>
  <si>
    <t>1 квартал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</si>
  <si>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</si>
  <si>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</si>
  <si>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</si>
  <si>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</si>
  <si>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январь</t>
  </si>
  <si>
    <t>февраль</t>
  </si>
  <si>
    <t>март</t>
  </si>
  <si>
    <t xml:space="preserve">Обработка подъездов хлорсодержащими растворами опрыскивание 1 раз в неделю </t>
  </si>
  <si>
    <t>интернет ТТК</t>
  </si>
  <si>
    <t>интернет Ростелеком</t>
  </si>
  <si>
    <t>интернет Квант-телеком</t>
  </si>
  <si>
    <t>Предъявлено населению 613134,49</t>
  </si>
  <si>
    <t>Сертификация лифтов</t>
  </si>
  <si>
    <t>за 1 квартал 2022 года</t>
  </si>
  <si>
    <t>"31" 03 2022 г.</t>
  </si>
  <si>
    <t>Итого</t>
  </si>
  <si>
    <t xml:space="preserve">Прочистка мусоропровода </t>
  </si>
  <si>
    <t xml:space="preserve">Частичный ремонт мягкой кровли </t>
  </si>
  <si>
    <t xml:space="preserve">Заделка балкона мастикой </t>
  </si>
  <si>
    <t>Замена крана в подвале и резьбы( кв.91)</t>
  </si>
  <si>
    <t>ч/ч</t>
  </si>
  <si>
    <t xml:space="preserve">           2. Всего за период с "01" 01 2022 г. по "31" 03 2022 г. выполнено работ (оказано услуг) на общую сумму шестьсот одиннадцать тысяч сто сорок девять рублей 80 копеек</t>
  </si>
  <si>
    <t>2 квартал</t>
  </si>
  <si>
    <t>за 2 квартал 2022 года</t>
  </si>
  <si>
    <t>"30" 06 2022 г.</t>
  </si>
  <si>
    <t>Установка, бетонирование урны</t>
  </si>
  <si>
    <t>Разборка стояка из пластика (кв.9)</t>
  </si>
  <si>
    <t>Крепление парапетов на выходе на кровлю</t>
  </si>
  <si>
    <t>Замена кранов  на плети ГВС в подвале (смета) кв. 53</t>
  </si>
  <si>
    <t>Ремонт отдельных мест отделки 3 подьездов (смета)</t>
  </si>
  <si>
    <t xml:space="preserve">           2. Всего за период с "01" 04 2022 г. по "30" 06 2022 г. выполнено работ (оказано услуг) на общую сумму пятьсот девяносто одна тысяча пятьсот восемнадцать рублей 73 копейки</t>
  </si>
  <si>
    <t>Предъявлено населению 620432,41</t>
  </si>
  <si>
    <t>апрель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</si>
  <si>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Ивахно Екатерины Николаевны</t>
    </r>
  </si>
  <si>
    <t>за 3 квартал 2022 года</t>
  </si>
  <si>
    <t>"30" 09 2022 г.</t>
  </si>
  <si>
    <t>3 квартал</t>
  </si>
  <si>
    <t xml:space="preserve">Ремонт  окон в подьезде </t>
  </si>
  <si>
    <t>Ремонт отлива балкона (кв.68)</t>
  </si>
  <si>
    <t>август</t>
  </si>
  <si>
    <t>сентябрь</t>
  </si>
  <si>
    <t xml:space="preserve">           2. Всего за период с "01" 07 2022 г. по "30" 09 2022 г. выполнено работ (оказано услуг) на общую сумму пятьсот восемьдесят девять тысяч пятьсот восемьдесят девять рублей 02 копейки</t>
  </si>
  <si>
    <t>Предъявлено населению 691679,18</t>
  </si>
  <si>
    <t>за 4 квартал 2022 года</t>
  </si>
  <si>
    <t>"31" 12 2022 г.</t>
  </si>
  <si>
    <t>4 квартал</t>
  </si>
  <si>
    <t xml:space="preserve">Замена трапов лестниц входов в подвалы </t>
  </si>
  <si>
    <t>Замена кранов на стояках ГВС в подвале (кв.36)</t>
  </si>
  <si>
    <t>Сварка резьб, установка кранов (102)</t>
  </si>
  <si>
    <t>октябрь</t>
  </si>
  <si>
    <t>ноябрь</t>
  </si>
  <si>
    <t>декабрь</t>
  </si>
  <si>
    <t>Предъявлено населению 687020,99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</si>
  <si>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</si>
  <si>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</si>
  <si>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</si>
  <si>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</si>
  <si>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</si>
  <si>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</si>
  <si>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</si>
  <si>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>* горячая вода на СОИ - 55371,06</t>
  </si>
  <si>
    <t>* электроэнергия на СОИ- 14748,15</t>
  </si>
  <si>
    <t>* водоотведение на СОИ- 14144,14</t>
  </si>
  <si>
    <t>Оплачено в текущем периоде по квитанциям</t>
  </si>
  <si>
    <t>Итого доходов:</t>
  </si>
  <si>
    <t>Расходы:</t>
  </si>
  <si>
    <t>Услуги по содержанию многоквартирного дома</t>
  </si>
  <si>
    <t>Стоимость материалов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</si>
  <si>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</si>
  <si>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</si>
  <si>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</si>
  <si>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</si>
  <si>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</si>
  <si>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</si>
  <si>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</si>
  <si>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</si>
  <si>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</si>
  <si>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</si>
  <si>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</si>
  <si>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пр-т Труда,  д. 38</t>
  </si>
  <si>
    <t>Начислено всего 2608513,11</t>
  </si>
  <si>
    <t xml:space="preserve">    * Сертификация лифтов</t>
  </si>
  <si>
    <t xml:space="preserve">    * Ремонт отдельных мест отделки 3 подьездов (смета)</t>
  </si>
  <si>
    <t xml:space="preserve">окраска труб отопления </t>
  </si>
  <si>
    <t>Прочистка мусоропровода( корректировка 1 квартал)</t>
  </si>
  <si>
    <t>Непредвиденные расходы 244 ч/ч</t>
  </si>
  <si>
    <t xml:space="preserve">Засыпка отсевом ямы на дороге </t>
  </si>
  <si>
    <t>Ремонт бетонных ступеней входа в подвал (кв.55)</t>
  </si>
  <si>
    <t>Ремонт мягкой кровли кв.70 (7,5м2)</t>
  </si>
  <si>
    <t>Частичный ремонт мягкой кровли (1,5м2)</t>
  </si>
  <si>
    <t>Ремонт кровли (30м2)</t>
  </si>
  <si>
    <t>Ремонт ливневой канализации на техэтаже (кв.33)</t>
  </si>
  <si>
    <t xml:space="preserve">           2. Всего за период с "01" 10 2022 г. по "31" 12 2022 г. выполнено работ (оказано услуг) на общую сумму шестьсот девять тысяч пятьсот шестьдесят семь рублей 97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</si>
</sst>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  <xf numFmtId="166" fontId="15" fillId="0" borderId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13" fillId="0" borderId="1" xfId="0" applyFont="1" applyBorder="1"/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3" xfId="0" applyFont="1" applyFill="1" applyBorder="1"/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0" xfId="0" applyFont="1" applyAlignment="1"/>
    <xf numFmtId="49" fontId="3" fillId="0" borderId="1" xfId="0" applyNumberFormat="1" applyFont="1" applyBorder="1"/>
    <xf numFmtId="164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3" fontId="8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2" borderId="1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wrapText="1"/>
    </xf>
    <xf numFmtId="43" fontId="3" fillId="2" borderId="4" xfId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</cellXfs>
  <cellStyles count="6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29" zoomScaleSheetLayoutView="100" workbookViewId="0">
      <selection activeCell="E32" sqref="E32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8.2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60</v>
      </c>
      <c r="B3" s="84"/>
      <c r="C3" s="84"/>
      <c r="D3" s="84"/>
      <c r="E3" s="84"/>
    </row>
    <row r="4" spans="1:5" s="1" customFormat="1" ht="15.6" customHeight="1" x14ac:dyDescent="0.25">
      <c r="A4" s="21" t="s">
        <v>13</v>
      </c>
      <c r="B4" s="4"/>
      <c r="C4" s="4"/>
      <c r="D4" s="4"/>
      <c r="E4" s="24" t="s">
        <v>61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5" t="s">
        <v>40</v>
      </c>
      <c r="B7" s="85"/>
      <c r="C7" s="85"/>
      <c r="D7" s="85"/>
      <c r="E7" s="85"/>
    </row>
    <row r="8" spans="1:5" ht="15.75" customHeight="1" x14ac:dyDescent="0.25">
      <c r="A8" s="76" t="s">
        <v>1</v>
      </c>
      <c r="B8" s="76"/>
      <c r="C8" s="76"/>
      <c r="D8" s="76"/>
      <c r="E8" s="76"/>
    </row>
    <row r="9" spans="1:5" ht="13.9" customHeight="1" x14ac:dyDescent="0.25">
      <c r="A9" s="77" t="s">
        <v>41</v>
      </c>
      <c r="B9" s="77"/>
      <c r="C9" s="77"/>
      <c r="D9" s="77"/>
      <c r="E9" s="77"/>
    </row>
    <row r="10" spans="1:5" ht="26.2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73" t="s">
        <v>42</v>
      </c>
      <c r="B11" s="73"/>
      <c r="C11" s="73"/>
      <c r="D11" s="73"/>
      <c r="E11" s="73"/>
    </row>
    <row r="12" spans="1:5" ht="14.25" customHeight="1" x14ac:dyDescent="0.25">
      <c r="A12" s="76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6" t="s">
        <v>2</v>
      </c>
      <c r="B14" s="80"/>
      <c r="C14" s="80"/>
      <c r="D14" s="80"/>
      <c r="E14" s="80"/>
    </row>
    <row r="15" spans="1:5" ht="14.25" customHeight="1" x14ac:dyDescent="0.25">
      <c r="A15" s="73" t="s">
        <v>23</v>
      </c>
      <c r="B15" s="73"/>
      <c r="C15" s="73"/>
      <c r="D15" s="73"/>
      <c r="E15" s="73"/>
    </row>
    <row r="16" spans="1:5" x14ac:dyDescent="0.25">
      <c r="A16" s="76" t="s">
        <v>16</v>
      </c>
      <c r="B16" s="80"/>
      <c r="C16" s="80"/>
      <c r="D16" s="80"/>
      <c r="E16" s="80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43</v>
      </c>
      <c r="B18" s="73"/>
      <c r="C18" s="73"/>
      <c r="D18" s="73"/>
      <c r="E18" s="73"/>
    </row>
    <row r="19" spans="1:7" ht="36.75" customHeight="1" x14ac:dyDescent="0.25">
      <c r="A19" s="71" t="s">
        <v>32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37</v>
      </c>
      <c r="B22" s="8" t="s">
        <v>44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45" x14ac:dyDescent="0.25">
      <c r="A23" s="6" t="s">
        <v>54</v>
      </c>
      <c r="B23" s="8" t="s">
        <v>46</v>
      </c>
      <c r="C23" s="3" t="s">
        <v>4</v>
      </c>
      <c r="D23" s="3"/>
      <c r="E23" s="7">
        <f>2943*3</f>
        <v>8829</v>
      </c>
    </row>
    <row r="24" spans="1:7" ht="30" x14ac:dyDescent="0.25">
      <c r="A24" s="6" t="s">
        <v>34</v>
      </c>
      <c r="B24" s="8" t="s">
        <v>38</v>
      </c>
      <c r="C24" s="3" t="s">
        <v>4</v>
      </c>
      <c r="D24" s="3"/>
      <c r="E24" s="7">
        <v>0</v>
      </c>
    </row>
    <row r="25" spans="1:7" x14ac:dyDescent="0.25">
      <c r="A25" s="6" t="s">
        <v>35</v>
      </c>
      <c r="B25" s="8" t="s">
        <v>24</v>
      </c>
      <c r="C25" s="3" t="s">
        <v>4</v>
      </c>
      <c r="D25" s="3">
        <v>4.78</v>
      </c>
      <c r="E25" s="7">
        <f>D25*F20*G20</f>
        <v>93212.868000000002</v>
      </c>
    </row>
    <row r="26" spans="1:7" x14ac:dyDescent="0.25">
      <c r="A26" s="6" t="s">
        <v>47</v>
      </c>
      <c r="B26" s="8" t="s">
        <v>46</v>
      </c>
      <c r="C26" s="3" t="s">
        <v>25</v>
      </c>
      <c r="D26" s="3"/>
      <c r="E26" s="7">
        <v>38620.68</v>
      </c>
    </row>
    <row r="27" spans="1:7" x14ac:dyDescent="0.25">
      <c r="A27" s="6" t="s">
        <v>48</v>
      </c>
      <c r="B27" s="8" t="s">
        <v>46</v>
      </c>
      <c r="C27" s="3" t="s">
        <v>25</v>
      </c>
      <c r="D27" s="3"/>
      <c r="E27" s="7">
        <v>938.66</v>
      </c>
    </row>
    <row r="28" spans="1:7" x14ac:dyDescent="0.25">
      <c r="A28" s="6" t="s">
        <v>49</v>
      </c>
      <c r="B28" s="8" t="s">
        <v>46</v>
      </c>
      <c r="C28" s="3" t="s">
        <v>25</v>
      </c>
      <c r="D28" s="3"/>
      <c r="E28" s="7">
        <v>17265.28</v>
      </c>
    </row>
    <row r="29" spans="1:7" x14ac:dyDescent="0.25">
      <c r="A29" s="6" t="s">
        <v>50</v>
      </c>
      <c r="B29" s="8" t="s">
        <v>46</v>
      </c>
      <c r="C29" s="3" t="s">
        <v>25</v>
      </c>
      <c r="D29" s="3"/>
      <c r="E29" s="7">
        <v>19310.61</v>
      </c>
    </row>
    <row r="30" spans="1:7" x14ac:dyDescent="0.25">
      <c r="A30" s="19" t="s">
        <v>39</v>
      </c>
      <c r="B30" s="8" t="s">
        <v>46</v>
      </c>
      <c r="C30" s="22" t="s">
        <v>25</v>
      </c>
      <c r="D30" s="3"/>
      <c r="E30" s="7">
        <v>5017.12</v>
      </c>
    </row>
    <row r="31" spans="1:7" x14ac:dyDescent="0.25">
      <c r="A31" s="19" t="s">
        <v>59</v>
      </c>
      <c r="B31" s="8" t="s">
        <v>46</v>
      </c>
      <c r="C31" s="22" t="s">
        <v>25</v>
      </c>
      <c r="D31" s="3"/>
      <c r="E31" s="7">
        <v>78431.27</v>
      </c>
    </row>
    <row r="32" spans="1:7" ht="31.5" x14ac:dyDescent="0.25">
      <c r="A32" s="23" t="s">
        <v>135</v>
      </c>
      <c r="B32" s="29" t="s">
        <v>51</v>
      </c>
      <c r="C32" s="22" t="s">
        <v>67</v>
      </c>
      <c r="D32" s="35">
        <v>16</v>
      </c>
      <c r="E32" s="7">
        <f>D32*218.47</f>
        <v>3495.52</v>
      </c>
    </row>
    <row r="33" spans="1:5" ht="16.5" customHeight="1" x14ac:dyDescent="0.25">
      <c r="A33" s="23" t="s">
        <v>63</v>
      </c>
      <c r="B33" s="29" t="s">
        <v>51</v>
      </c>
      <c r="C33" s="22" t="s">
        <v>67</v>
      </c>
      <c r="D33" s="35">
        <v>4</v>
      </c>
      <c r="E33" s="7">
        <f t="shared" ref="E33:E38" si="0">D33*218.47</f>
        <v>873.88</v>
      </c>
    </row>
    <row r="34" spans="1:5" ht="16.5" customHeight="1" x14ac:dyDescent="0.25">
      <c r="A34" s="23" t="s">
        <v>130</v>
      </c>
      <c r="B34" s="29" t="s">
        <v>52</v>
      </c>
      <c r="C34" s="22" t="s">
        <v>67</v>
      </c>
      <c r="D34" s="35">
        <v>12</v>
      </c>
      <c r="E34" s="7">
        <f>D34*218.47</f>
        <v>2621.64</v>
      </c>
    </row>
    <row r="35" spans="1:5" ht="16.5" customHeight="1" x14ac:dyDescent="0.25">
      <c r="A35" s="23" t="s">
        <v>64</v>
      </c>
      <c r="B35" s="29" t="s">
        <v>52</v>
      </c>
      <c r="C35" s="22" t="s">
        <v>67</v>
      </c>
      <c r="D35" s="35">
        <v>4</v>
      </c>
      <c r="E35" s="7">
        <f t="shared" si="0"/>
        <v>873.88</v>
      </c>
    </row>
    <row r="36" spans="1:5" ht="16.5" customHeight="1" x14ac:dyDescent="0.25">
      <c r="A36" s="30" t="s">
        <v>65</v>
      </c>
      <c r="B36" s="29" t="s">
        <v>52</v>
      </c>
      <c r="C36" s="22" t="s">
        <v>67</v>
      </c>
      <c r="D36" s="35">
        <v>3</v>
      </c>
      <c r="E36" s="7">
        <f t="shared" si="0"/>
        <v>655.41</v>
      </c>
    </row>
    <row r="37" spans="1:5" ht="31.5" x14ac:dyDescent="0.25">
      <c r="A37" s="30" t="s">
        <v>66</v>
      </c>
      <c r="B37" s="29" t="s">
        <v>52</v>
      </c>
      <c r="C37" s="22" t="s">
        <v>67</v>
      </c>
      <c r="D37" s="35">
        <v>10</v>
      </c>
      <c r="E37" s="7">
        <f t="shared" si="0"/>
        <v>2184.6999999999998</v>
      </c>
    </row>
    <row r="38" spans="1:5" ht="16.5" customHeight="1" x14ac:dyDescent="0.25">
      <c r="A38" s="34" t="s">
        <v>63</v>
      </c>
      <c r="B38" s="29" t="s">
        <v>53</v>
      </c>
      <c r="C38" s="22" t="s">
        <v>67</v>
      </c>
      <c r="D38" s="35">
        <v>4</v>
      </c>
      <c r="E38" s="7">
        <f t="shared" si="0"/>
        <v>873.88</v>
      </c>
    </row>
    <row r="39" spans="1:5" ht="15.75" x14ac:dyDescent="0.25">
      <c r="A39" s="30"/>
      <c r="B39" s="29"/>
      <c r="C39" s="22"/>
      <c r="D39" s="28"/>
      <c r="E39" s="7"/>
    </row>
    <row r="40" spans="1:5" s="12" customFormat="1" x14ac:dyDescent="0.25">
      <c r="A40" s="20" t="s">
        <v>62</v>
      </c>
      <c r="B40" s="9"/>
      <c r="C40" s="10"/>
      <c r="D40" s="10">
        <f>SUM(D32:D39)</f>
        <v>53</v>
      </c>
      <c r="E40" s="11">
        <f>SUM(E22:E39)</f>
        <v>611149.79599999997</v>
      </c>
    </row>
    <row r="42" spans="1:5" ht="30.75" customHeight="1" x14ac:dyDescent="0.25">
      <c r="A42" s="72" t="s">
        <v>68</v>
      </c>
      <c r="B42" s="72"/>
      <c r="C42" s="72"/>
      <c r="D42" s="72"/>
      <c r="E42" s="72"/>
    </row>
    <row r="43" spans="1:5" ht="30.75" customHeight="1" x14ac:dyDescent="0.25">
      <c r="A43" s="73" t="s">
        <v>21</v>
      </c>
      <c r="B43" s="73"/>
      <c r="C43" s="73"/>
      <c r="D43" s="73"/>
      <c r="E43" s="73"/>
    </row>
    <row r="44" spans="1:5" x14ac:dyDescent="0.25">
      <c r="A44" s="73" t="s">
        <v>20</v>
      </c>
      <c r="B44" s="73"/>
      <c r="C44" s="73"/>
      <c r="D44" s="73"/>
      <c r="E44" s="73"/>
    </row>
    <row r="45" spans="1:5" ht="32.25" customHeight="1" x14ac:dyDescent="0.25">
      <c r="A45" s="73" t="s">
        <v>26</v>
      </c>
      <c r="B45" s="73"/>
      <c r="C45" s="73"/>
      <c r="D45" s="73"/>
      <c r="E45" s="73"/>
    </row>
    <row r="46" spans="1:5" x14ac:dyDescent="0.25">
      <c r="A46" s="73" t="s">
        <v>18</v>
      </c>
      <c r="B46" s="73"/>
      <c r="C46" s="73"/>
      <c r="D46" s="73"/>
      <c r="E46" s="73"/>
    </row>
    <row r="47" spans="1:5" x14ac:dyDescent="0.25">
      <c r="A47" s="74" t="s">
        <v>5</v>
      </c>
      <c r="B47" s="74"/>
      <c r="C47" s="74"/>
      <c r="D47" s="74"/>
      <c r="E47" s="74"/>
    </row>
    <row r="48" spans="1:5" x14ac:dyDescent="0.25">
      <c r="A48" s="73" t="s">
        <v>18</v>
      </c>
      <c r="B48" s="73"/>
      <c r="C48" s="73"/>
      <c r="D48" s="73"/>
      <c r="E48" s="73"/>
    </row>
    <row r="49" spans="1:5" x14ac:dyDescent="0.25">
      <c r="A49" s="75" t="s">
        <v>27</v>
      </c>
      <c r="B49" s="75"/>
      <c r="C49" s="75"/>
      <c r="D49" s="75"/>
      <c r="E49" s="75"/>
    </row>
    <row r="50" spans="1:5" x14ac:dyDescent="0.25">
      <c r="B50" s="70" t="s">
        <v>19</v>
      </c>
      <c r="C50" s="70"/>
      <c r="D50" s="70"/>
      <c r="E50" s="5" t="s">
        <v>6</v>
      </c>
    </row>
    <row r="51" spans="1:5" x14ac:dyDescent="0.25">
      <c r="A51" s="26"/>
      <c r="B51" s="26"/>
      <c r="C51" s="26"/>
      <c r="D51" s="26"/>
      <c r="E51" s="26"/>
    </row>
    <row r="52" spans="1:5" x14ac:dyDescent="0.25">
      <c r="A52" s="75" t="s">
        <v>45</v>
      </c>
      <c r="B52" s="75"/>
      <c r="C52" s="75"/>
      <c r="D52" s="75"/>
      <c r="E52" s="75"/>
    </row>
    <row r="53" spans="1:5" x14ac:dyDescent="0.25">
      <c r="B53" s="70" t="s">
        <v>19</v>
      </c>
      <c r="C53" s="70"/>
      <c r="D53" s="70"/>
      <c r="E53" s="5" t="s">
        <v>6</v>
      </c>
    </row>
    <row r="55" spans="1:5" x14ac:dyDescent="0.25">
      <c r="A55" s="17" t="s">
        <v>30</v>
      </c>
    </row>
    <row r="56" spans="1:5" x14ac:dyDescent="0.25">
      <c r="A56" s="12" t="s">
        <v>28</v>
      </c>
    </row>
    <row r="57" spans="1:5" x14ac:dyDescent="0.25">
      <c r="A57" s="2" t="s">
        <v>36</v>
      </c>
      <c r="B57" s="13">
        <v>-1024746</v>
      </c>
    </row>
    <row r="58" spans="1:5" ht="15.75" x14ac:dyDescent="0.25">
      <c r="A58" s="14" t="s">
        <v>58</v>
      </c>
      <c r="B58" s="15"/>
    </row>
    <row r="59" spans="1:5" x14ac:dyDescent="0.25">
      <c r="A59" s="2" t="s">
        <v>33</v>
      </c>
      <c r="B59" s="15">
        <v>616048.38</v>
      </c>
    </row>
    <row r="60" spans="1:5" x14ac:dyDescent="0.25">
      <c r="A60" s="2" t="s">
        <v>55</v>
      </c>
      <c r="B60" s="15">
        <f>660*3</f>
        <v>1980</v>
      </c>
    </row>
    <row r="61" spans="1:5" x14ac:dyDescent="0.25">
      <c r="A61" s="2" t="s">
        <v>56</v>
      </c>
      <c r="B61" s="15">
        <f>150*3</f>
        <v>450</v>
      </c>
    </row>
    <row r="62" spans="1:5" x14ac:dyDescent="0.25">
      <c r="A62" s="2" t="s">
        <v>57</v>
      </c>
      <c r="B62" s="15">
        <f>300*3</f>
        <v>900</v>
      </c>
    </row>
    <row r="63" spans="1:5" ht="35.25" customHeight="1" x14ac:dyDescent="0.25">
      <c r="A63" s="25" t="s">
        <v>31</v>
      </c>
      <c r="B63" s="15">
        <f>E40</f>
        <v>611149.79599999997</v>
      </c>
    </row>
    <row r="64" spans="1:5" x14ac:dyDescent="0.25">
      <c r="A64" s="16" t="s">
        <v>29</v>
      </c>
      <c r="B64" s="13">
        <f>B57+B59+B60+B61+B62-B63</f>
        <v>-1016517.416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53:D53"/>
    <mergeCell ref="A20:E20"/>
    <mergeCell ref="A42:E42"/>
    <mergeCell ref="A43:E43"/>
    <mergeCell ref="A44:E44"/>
    <mergeCell ref="A45:E45"/>
    <mergeCell ref="A46:E46"/>
    <mergeCell ref="A47:E47"/>
    <mergeCell ref="A48:E48"/>
    <mergeCell ref="A49:E49"/>
    <mergeCell ref="B50:D50"/>
    <mergeCell ref="A52:E5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25" zoomScaleSheetLayoutView="100" workbookViewId="0">
      <selection activeCell="A34" sqref="A3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8.2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70</v>
      </c>
      <c r="B3" s="84"/>
      <c r="C3" s="84"/>
      <c r="D3" s="84"/>
      <c r="E3" s="84"/>
    </row>
    <row r="4" spans="1:5" s="1" customFormat="1" ht="15.6" customHeight="1" x14ac:dyDescent="0.25">
      <c r="A4" s="21" t="s">
        <v>13</v>
      </c>
      <c r="B4" s="4"/>
      <c r="C4" s="4"/>
      <c r="D4" s="86" t="s">
        <v>71</v>
      </c>
      <c r="E4" s="86"/>
    </row>
    <row r="5" spans="1:5" x14ac:dyDescent="0.25">
      <c r="A5" s="33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5" t="s">
        <v>40</v>
      </c>
      <c r="B7" s="85"/>
      <c r="C7" s="85"/>
      <c r="D7" s="85"/>
      <c r="E7" s="85"/>
    </row>
    <row r="8" spans="1:5" ht="15.75" customHeight="1" x14ac:dyDescent="0.25">
      <c r="A8" s="76" t="s">
        <v>1</v>
      </c>
      <c r="B8" s="76"/>
      <c r="C8" s="76"/>
      <c r="D8" s="76"/>
      <c r="E8" s="76"/>
    </row>
    <row r="9" spans="1:5" ht="13.9" customHeight="1" x14ac:dyDescent="0.25">
      <c r="A9" s="77" t="s">
        <v>80</v>
      </c>
      <c r="B9" s="77"/>
      <c r="C9" s="77"/>
      <c r="D9" s="77"/>
      <c r="E9" s="77"/>
    </row>
    <row r="10" spans="1:5" ht="26.2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73" t="s">
        <v>42</v>
      </c>
      <c r="B11" s="73"/>
      <c r="C11" s="73"/>
      <c r="D11" s="73"/>
      <c r="E11" s="73"/>
    </row>
    <row r="12" spans="1:5" ht="14.25" customHeight="1" x14ac:dyDescent="0.25">
      <c r="A12" s="76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6" t="s">
        <v>2</v>
      </c>
      <c r="B14" s="80"/>
      <c r="C14" s="80"/>
      <c r="D14" s="80"/>
      <c r="E14" s="80"/>
    </row>
    <row r="15" spans="1:5" ht="14.25" customHeight="1" x14ac:dyDescent="0.25">
      <c r="A15" s="73" t="s">
        <v>23</v>
      </c>
      <c r="B15" s="73"/>
      <c r="C15" s="73"/>
      <c r="D15" s="73"/>
      <c r="E15" s="73"/>
    </row>
    <row r="16" spans="1:5" x14ac:dyDescent="0.25">
      <c r="A16" s="76" t="s">
        <v>16</v>
      </c>
      <c r="B16" s="80"/>
      <c r="C16" s="80"/>
      <c r="D16" s="80"/>
      <c r="E16" s="80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43</v>
      </c>
      <c r="B18" s="73"/>
      <c r="C18" s="73"/>
      <c r="D18" s="73"/>
      <c r="E18" s="73"/>
    </row>
    <row r="19" spans="1:7" ht="36.75" customHeight="1" x14ac:dyDescent="0.25">
      <c r="A19" s="71" t="s">
        <v>32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37</v>
      </c>
      <c r="B22" s="8" t="s">
        <v>44</v>
      </c>
      <c r="C22" s="3" t="s">
        <v>4</v>
      </c>
      <c r="D22" s="3">
        <v>17.329999999999998</v>
      </c>
      <c r="E22" s="7">
        <f>D22*F20*G20</f>
        <v>337945.39799999993</v>
      </c>
    </row>
    <row r="23" spans="1:7" ht="30" x14ac:dyDescent="0.25">
      <c r="A23" s="6" t="s">
        <v>34</v>
      </c>
      <c r="B23" s="8" t="s">
        <v>38</v>
      </c>
      <c r="C23" s="3" t="s">
        <v>4</v>
      </c>
      <c r="D23" s="3"/>
      <c r="E23" s="7">
        <v>0</v>
      </c>
    </row>
    <row r="24" spans="1:7" x14ac:dyDescent="0.25">
      <c r="A24" s="6" t="s">
        <v>35</v>
      </c>
      <c r="B24" s="8" t="s">
        <v>24</v>
      </c>
      <c r="C24" s="3" t="s">
        <v>4</v>
      </c>
      <c r="D24" s="3">
        <v>4.78</v>
      </c>
      <c r="E24" s="7">
        <f>D24*F20*G20</f>
        <v>93212.868000000002</v>
      </c>
    </row>
    <row r="25" spans="1:7" x14ac:dyDescent="0.25">
      <c r="A25" s="6" t="s">
        <v>47</v>
      </c>
      <c r="B25" s="8" t="s">
        <v>69</v>
      </c>
      <c r="C25" s="3" t="s">
        <v>25</v>
      </c>
      <c r="D25" s="3"/>
      <c r="E25" s="7">
        <v>38588.269999999997</v>
      </c>
    </row>
    <row r="26" spans="1:7" x14ac:dyDescent="0.25">
      <c r="A26" s="6" t="s">
        <v>48</v>
      </c>
      <c r="B26" s="8" t="s">
        <v>69</v>
      </c>
      <c r="C26" s="3" t="s">
        <v>25</v>
      </c>
      <c r="D26" s="3"/>
      <c r="E26" s="7">
        <v>5337.7</v>
      </c>
    </row>
    <row r="27" spans="1:7" x14ac:dyDescent="0.25">
      <c r="A27" s="6" t="s">
        <v>49</v>
      </c>
      <c r="B27" s="8" t="s">
        <v>69</v>
      </c>
      <c r="C27" s="3" t="s">
        <v>25</v>
      </c>
      <c r="D27" s="3"/>
      <c r="E27" s="7">
        <v>24401.200000000001</v>
      </c>
    </row>
    <row r="28" spans="1:7" x14ac:dyDescent="0.25">
      <c r="A28" s="6" t="s">
        <v>50</v>
      </c>
      <c r="B28" s="8" t="s">
        <v>69</v>
      </c>
      <c r="C28" s="3" t="s">
        <v>25</v>
      </c>
      <c r="D28" s="3"/>
      <c r="E28" s="7">
        <v>19310.61</v>
      </c>
    </row>
    <row r="29" spans="1:7" x14ac:dyDescent="0.25">
      <c r="A29" s="19" t="s">
        <v>39</v>
      </c>
      <c r="B29" s="8" t="s">
        <v>69</v>
      </c>
      <c r="C29" s="22" t="s">
        <v>25</v>
      </c>
      <c r="D29" s="3"/>
      <c r="E29" s="7">
        <v>3174.16</v>
      </c>
    </row>
    <row r="30" spans="1:7" ht="31.5" x14ac:dyDescent="0.25">
      <c r="A30" s="36" t="s">
        <v>76</v>
      </c>
      <c r="B30" s="8" t="s">
        <v>79</v>
      </c>
      <c r="C30" s="22" t="s">
        <v>25</v>
      </c>
      <c r="D30" s="37"/>
      <c r="E30" s="7">
        <v>61683.6</v>
      </c>
    </row>
    <row r="31" spans="1:7" ht="31.5" customHeight="1" x14ac:dyDescent="0.25">
      <c r="A31" s="30" t="s">
        <v>136</v>
      </c>
      <c r="B31" s="8" t="s">
        <v>79</v>
      </c>
      <c r="C31" s="22" t="s">
        <v>67</v>
      </c>
      <c r="D31" s="29">
        <v>4</v>
      </c>
      <c r="E31" s="7">
        <f>D31*218.47</f>
        <v>873.88</v>
      </c>
    </row>
    <row r="32" spans="1:7" ht="16.5" customHeight="1" x14ac:dyDescent="0.25">
      <c r="A32" s="28" t="s">
        <v>72</v>
      </c>
      <c r="B32" s="8" t="s">
        <v>79</v>
      </c>
      <c r="C32" s="22" t="s">
        <v>67</v>
      </c>
      <c r="D32" s="29">
        <v>2</v>
      </c>
      <c r="E32" s="7">
        <f t="shared" ref="E32:E35" si="0">D32*218.47</f>
        <v>436.94</v>
      </c>
    </row>
    <row r="33" spans="1:5" ht="16.5" customHeight="1" x14ac:dyDescent="0.25">
      <c r="A33" s="28" t="s">
        <v>73</v>
      </c>
      <c r="B33" s="8" t="s">
        <v>79</v>
      </c>
      <c r="C33" s="22" t="s">
        <v>67</v>
      </c>
      <c r="D33" s="29">
        <v>2</v>
      </c>
      <c r="E33" s="7">
        <f>D33*218.47</f>
        <v>436.94</v>
      </c>
    </row>
    <row r="34" spans="1:5" ht="34.5" customHeight="1" x14ac:dyDescent="0.25">
      <c r="A34" s="30" t="s">
        <v>74</v>
      </c>
      <c r="B34" s="8" t="s">
        <v>79</v>
      </c>
      <c r="C34" s="22" t="s">
        <v>67</v>
      </c>
      <c r="D34" s="29">
        <v>4</v>
      </c>
      <c r="E34" s="7">
        <f t="shared" si="0"/>
        <v>873.88</v>
      </c>
    </row>
    <row r="35" spans="1:5" ht="31.5" x14ac:dyDescent="0.25">
      <c r="A35" s="30" t="s">
        <v>75</v>
      </c>
      <c r="B35" s="8" t="s">
        <v>79</v>
      </c>
      <c r="C35" s="22" t="s">
        <v>67</v>
      </c>
      <c r="D35" s="29">
        <v>24</v>
      </c>
      <c r="E35" s="7">
        <f t="shared" si="0"/>
        <v>5243.28</v>
      </c>
    </row>
    <row r="36" spans="1:5" s="12" customFormat="1" x14ac:dyDescent="0.25">
      <c r="A36" s="20" t="s">
        <v>62</v>
      </c>
      <c r="B36" s="9"/>
      <c r="C36" s="10"/>
      <c r="D36" s="10">
        <f>SUM(D31:D35)</f>
        <v>36</v>
      </c>
      <c r="E36" s="11">
        <f>SUM(E22:E35)</f>
        <v>591518.72599999991</v>
      </c>
    </row>
    <row r="38" spans="1:5" ht="30.75" customHeight="1" x14ac:dyDescent="0.25">
      <c r="A38" s="72" t="s">
        <v>77</v>
      </c>
      <c r="B38" s="72"/>
      <c r="C38" s="72"/>
      <c r="D38" s="72"/>
      <c r="E38" s="72"/>
    </row>
    <row r="39" spans="1:5" ht="30.75" customHeight="1" x14ac:dyDescent="0.25">
      <c r="A39" s="73" t="s">
        <v>21</v>
      </c>
      <c r="B39" s="73"/>
      <c r="C39" s="73"/>
      <c r="D39" s="73"/>
      <c r="E39" s="73"/>
    </row>
    <row r="40" spans="1:5" x14ac:dyDescent="0.25">
      <c r="A40" s="73" t="s">
        <v>20</v>
      </c>
      <c r="B40" s="73"/>
      <c r="C40" s="73"/>
      <c r="D40" s="73"/>
      <c r="E40" s="73"/>
    </row>
    <row r="41" spans="1:5" ht="32.25" customHeight="1" x14ac:dyDescent="0.25">
      <c r="A41" s="73" t="s">
        <v>26</v>
      </c>
      <c r="B41" s="73"/>
      <c r="C41" s="73"/>
      <c r="D41" s="73"/>
      <c r="E41" s="73"/>
    </row>
    <row r="42" spans="1:5" x14ac:dyDescent="0.25">
      <c r="A42" s="73" t="s">
        <v>18</v>
      </c>
      <c r="B42" s="73"/>
      <c r="C42" s="73"/>
      <c r="D42" s="73"/>
      <c r="E42" s="73"/>
    </row>
    <row r="43" spans="1:5" x14ac:dyDescent="0.25">
      <c r="A43" s="74" t="s">
        <v>5</v>
      </c>
      <c r="B43" s="74"/>
      <c r="C43" s="74"/>
      <c r="D43" s="74"/>
      <c r="E43" s="74"/>
    </row>
    <row r="44" spans="1:5" x14ac:dyDescent="0.25">
      <c r="A44" s="73" t="s">
        <v>18</v>
      </c>
      <c r="B44" s="73"/>
      <c r="C44" s="73"/>
      <c r="D44" s="73"/>
      <c r="E44" s="73"/>
    </row>
    <row r="45" spans="1:5" x14ac:dyDescent="0.25">
      <c r="A45" s="75" t="s">
        <v>27</v>
      </c>
      <c r="B45" s="75"/>
      <c r="C45" s="75"/>
      <c r="D45" s="75"/>
      <c r="E45" s="75"/>
    </row>
    <row r="46" spans="1:5" x14ac:dyDescent="0.25">
      <c r="B46" s="70" t="s">
        <v>19</v>
      </c>
      <c r="C46" s="70"/>
      <c r="D46" s="70"/>
      <c r="E46" s="5" t="s">
        <v>6</v>
      </c>
    </row>
    <row r="47" spans="1:5" x14ac:dyDescent="0.25">
      <c r="A47" s="32"/>
      <c r="B47" s="32"/>
      <c r="C47" s="32"/>
      <c r="D47" s="32"/>
      <c r="E47" s="32"/>
    </row>
    <row r="48" spans="1:5" x14ac:dyDescent="0.25">
      <c r="A48" s="75" t="s">
        <v>45</v>
      </c>
      <c r="B48" s="75"/>
      <c r="C48" s="75"/>
      <c r="D48" s="75"/>
      <c r="E48" s="75"/>
    </row>
    <row r="49" spans="1:5" x14ac:dyDescent="0.25">
      <c r="B49" s="70" t="s">
        <v>19</v>
      </c>
      <c r="C49" s="70"/>
      <c r="D49" s="70"/>
      <c r="E49" s="5" t="s">
        <v>6</v>
      </c>
    </row>
    <row r="51" spans="1:5" x14ac:dyDescent="0.25">
      <c r="A51" s="17" t="s">
        <v>30</v>
      </c>
    </row>
    <row r="52" spans="1:5" x14ac:dyDescent="0.25">
      <c r="A52" s="12" t="s">
        <v>28</v>
      </c>
    </row>
    <row r="53" spans="1:5" x14ac:dyDescent="0.25">
      <c r="A53" s="2" t="s">
        <v>36</v>
      </c>
      <c r="B53" s="13">
        <f>'1 кв'!B64</f>
        <v>-1016517.416</v>
      </c>
    </row>
    <row r="54" spans="1:5" ht="15.75" x14ac:dyDescent="0.25">
      <c r="A54" s="14" t="s">
        <v>78</v>
      </c>
      <c r="B54" s="15"/>
    </row>
    <row r="55" spans="1:5" x14ac:dyDescent="0.25">
      <c r="A55" s="2" t="s">
        <v>33</v>
      </c>
      <c r="B55" s="15">
        <f>579258.36-430.76</f>
        <v>578827.6</v>
      </c>
    </row>
    <row r="56" spans="1:5" x14ac:dyDescent="0.25">
      <c r="A56" s="2" t="s">
        <v>55</v>
      </c>
      <c r="B56" s="15">
        <f>660*3</f>
        <v>1980</v>
      </c>
    </row>
    <row r="57" spans="1:5" x14ac:dyDescent="0.25">
      <c r="A57" s="2" t="s">
        <v>56</v>
      </c>
      <c r="B57" s="15">
        <f>150*3</f>
        <v>450</v>
      </c>
    </row>
    <row r="58" spans="1:5" x14ac:dyDescent="0.25">
      <c r="A58" s="2" t="s">
        <v>57</v>
      </c>
      <c r="B58" s="15">
        <f>300*3</f>
        <v>900</v>
      </c>
    </row>
    <row r="59" spans="1:5" ht="35.25" customHeight="1" x14ac:dyDescent="0.25">
      <c r="A59" s="31" t="s">
        <v>31</v>
      </c>
      <c r="B59" s="15">
        <f>E36</f>
        <v>591518.72599999991</v>
      </c>
    </row>
    <row r="60" spans="1:5" x14ac:dyDescent="0.25">
      <c r="A60" s="16" t="s">
        <v>29</v>
      </c>
      <c r="B60" s="13">
        <f>B53+B55+B56+B57+B58-B59</f>
        <v>-1025878.5419999999</v>
      </c>
    </row>
  </sheetData>
  <mergeCells count="30">
    <mergeCell ref="A39:E39"/>
    <mergeCell ref="A40:E40"/>
    <mergeCell ref="A41:E41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38:E38"/>
    <mergeCell ref="A48:E48"/>
    <mergeCell ref="B49:D49"/>
    <mergeCell ref="A14:E14"/>
    <mergeCell ref="A8:E8"/>
    <mergeCell ref="A44:E44"/>
    <mergeCell ref="A45:E45"/>
    <mergeCell ref="B46:D46"/>
    <mergeCell ref="A9:E9"/>
    <mergeCell ref="A10:E10"/>
    <mergeCell ref="A11:E11"/>
    <mergeCell ref="A12:E12"/>
    <mergeCell ref="A13:E13"/>
    <mergeCell ref="A42:E42"/>
    <mergeCell ref="A43:E43"/>
    <mergeCell ref="A15:E15"/>
    <mergeCell ref="A16:E1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21" zoomScaleSheetLayoutView="100" workbookViewId="0">
      <selection activeCell="D33" sqref="D33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8.2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81</v>
      </c>
      <c r="B3" s="84"/>
      <c r="C3" s="84"/>
      <c r="D3" s="84"/>
      <c r="E3" s="84"/>
    </row>
    <row r="4" spans="1:5" s="1" customFormat="1" ht="15.6" customHeight="1" x14ac:dyDescent="0.25">
      <c r="A4" s="21" t="s">
        <v>13</v>
      </c>
      <c r="B4" s="4"/>
      <c r="C4" s="4"/>
      <c r="D4" s="86" t="s">
        <v>82</v>
      </c>
      <c r="E4" s="86"/>
    </row>
    <row r="5" spans="1:5" x14ac:dyDescent="0.25">
      <c r="A5" s="40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5" t="s">
        <v>40</v>
      </c>
      <c r="B7" s="85"/>
      <c r="C7" s="85"/>
      <c r="D7" s="85"/>
      <c r="E7" s="85"/>
    </row>
    <row r="8" spans="1:5" ht="15.75" customHeight="1" x14ac:dyDescent="0.25">
      <c r="A8" s="76" t="s">
        <v>1</v>
      </c>
      <c r="B8" s="76"/>
      <c r="C8" s="76"/>
      <c r="D8" s="76"/>
      <c r="E8" s="76"/>
    </row>
    <row r="9" spans="1:5" ht="13.9" customHeight="1" x14ac:dyDescent="0.25">
      <c r="A9" s="77" t="s">
        <v>80</v>
      </c>
      <c r="B9" s="77"/>
      <c r="C9" s="77"/>
      <c r="D9" s="77"/>
      <c r="E9" s="77"/>
    </row>
    <row r="10" spans="1:5" ht="26.2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73" t="s">
        <v>42</v>
      </c>
      <c r="B11" s="73"/>
      <c r="C11" s="73"/>
      <c r="D11" s="73"/>
      <c r="E11" s="73"/>
    </row>
    <row r="12" spans="1:5" ht="14.25" customHeight="1" x14ac:dyDescent="0.25">
      <c r="A12" s="76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6" t="s">
        <v>2</v>
      </c>
      <c r="B14" s="80"/>
      <c r="C14" s="80"/>
      <c r="D14" s="80"/>
      <c r="E14" s="80"/>
    </row>
    <row r="15" spans="1:5" ht="14.25" customHeight="1" x14ac:dyDescent="0.25">
      <c r="A15" s="73" t="s">
        <v>23</v>
      </c>
      <c r="B15" s="73"/>
      <c r="C15" s="73"/>
      <c r="D15" s="73"/>
      <c r="E15" s="73"/>
    </row>
    <row r="16" spans="1:5" x14ac:dyDescent="0.25">
      <c r="A16" s="76" t="s">
        <v>16</v>
      </c>
      <c r="B16" s="80"/>
      <c r="C16" s="80"/>
      <c r="D16" s="80"/>
      <c r="E16" s="80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43</v>
      </c>
      <c r="B18" s="73"/>
      <c r="C18" s="73"/>
      <c r="D18" s="73"/>
      <c r="E18" s="73"/>
    </row>
    <row r="19" spans="1:7" ht="36.75" customHeight="1" x14ac:dyDescent="0.25">
      <c r="A19" s="71" t="s">
        <v>32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37</v>
      </c>
      <c r="B22" s="8" t="s">
        <v>44</v>
      </c>
      <c r="C22" s="3" t="s">
        <v>4</v>
      </c>
      <c r="D22" s="3">
        <v>18.87</v>
      </c>
      <c r="E22" s="7">
        <f>D22*F20*G20</f>
        <v>367976.32200000004</v>
      </c>
    </row>
    <row r="23" spans="1:7" ht="25.5" x14ac:dyDescent="0.25">
      <c r="A23" s="6" t="s">
        <v>34</v>
      </c>
      <c r="B23" s="8" t="s">
        <v>38</v>
      </c>
      <c r="C23" s="3" t="s">
        <v>4</v>
      </c>
      <c r="D23" s="3"/>
      <c r="E23" s="7">
        <v>3490.5</v>
      </c>
    </row>
    <row r="24" spans="1:7" x14ac:dyDescent="0.25">
      <c r="A24" s="6" t="s">
        <v>35</v>
      </c>
      <c r="B24" s="8" t="s">
        <v>24</v>
      </c>
      <c r="C24" s="3" t="s">
        <v>4</v>
      </c>
      <c r="D24" s="3">
        <v>5</v>
      </c>
      <c r="E24" s="7">
        <f>D24*F20*G20</f>
        <v>97503</v>
      </c>
    </row>
    <row r="25" spans="1:7" x14ac:dyDescent="0.25">
      <c r="A25" s="6" t="s">
        <v>47</v>
      </c>
      <c r="B25" s="8" t="s">
        <v>83</v>
      </c>
      <c r="C25" s="3" t="s">
        <v>25</v>
      </c>
      <c r="D25" s="3"/>
      <c r="E25" s="7">
        <v>40963.620000000003</v>
      </c>
    </row>
    <row r="26" spans="1:7" x14ac:dyDescent="0.25">
      <c r="A26" s="6" t="s">
        <v>48</v>
      </c>
      <c r="B26" s="8" t="s">
        <v>83</v>
      </c>
      <c r="C26" s="3" t="s">
        <v>25</v>
      </c>
      <c r="D26" s="3"/>
      <c r="E26" s="7">
        <v>11242.71</v>
      </c>
    </row>
    <row r="27" spans="1:7" x14ac:dyDescent="0.25">
      <c r="A27" s="6" t="s">
        <v>49</v>
      </c>
      <c r="B27" s="8" t="s">
        <v>83</v>
      </c>
      <c r="C27" s="3" t="s">
        <v>25</v>
      </c>
      <c r="D27" s="3"/>
      <c r="E27" s="7">
        <v>20652.45</v>
      </c>
    </row>
    <row r="28" spans="1:7" x14ac:dyDescent="0.25">
      <c r="A28" s="6" t="s">
        <v>50</v>
      </c>
      <c r="B28" s="8" t="s">
        <v>83</v>
      </c>
      <c r="C28" s="3" t="s">
        <v>25</v>
      </c>
      <c r="D28" s="3"/>
      <c r="E28" s="7">
        <v>26240.66</v>
      </c>
    </row>
    <row r="29" spans="1:7" x14ac:dyDescent="0.25">
      <c r="A29" s="19" t="s">
        <v>39</v>
      </c>
      <c r="B29" s="8" t="s">
        <v>83</v>
      </c>
      <c r="C29" s="22" t="s">
        <v>25</v>
      </c>
      <c r="D29" s="3"/>
      <c r="E29" s="7">
        <f>12487.21+302.4</f>
        <v>12789.609999999999</v>
      </c>
    </row>
    <row r="30" spans="1:7" ht="20.25" customHeight="1" x14ac:dyDescent="0.25">
      <c r="A30" s="28" t="s">
        <v>137</v>
      </c>
      <c r="B30" s="29" t="s">
        <v>86</v>
      </c>
      <c r="C30" s="22" t="s">
        <v>67</v>
      </c>
      <c r="D30" s="29">
        <v>15</v>
      </c>
      <c r="E30" s="7">
        <f>D30*235.95</f>
        <v>3539.25</v>
      </c>
    </row>
    <row r="31" spans="1:7" ht="16.5" customHeight="1" x14ac:dyDescent="0.25">
      <c r="A31" s="30" t="s">
        <v>84</v>
      </c>
      <c r="B31" s="29" t="s">
        <v>87</v>
      </c>
      <c r="C31" s="22" t="s">
        <v>67</v>
      </c>
      <c r="D31" s="29">
        <v>2</v>
      </c>
      <c r="E31" s="7">
        <f t="shared" ref="E31:E33" si="0">D31*235.95</f>
        <v>471.9</v>
      </c>
    </row>
    <row r="32" spans="1:7" ht="17.25" customHeight="1" x14ac:dyDescent="0.25">
      <c r="A32" s="28" t="s">
        <v>85</v>
      </c>
      <c r="B32" s="29" t="s">
        <v>87</v>
      </c>
      <c r="C32" s="22" t="s">
        <v>67</v>
      </c>
      <c r="D32" s="29">
        <v>8</v>
      </c>
      <c r="E32" s="7">
        <f t="shared" si="0"/>
        <v>1887.6</v>
      </c>
    </row>
    <row r="33" spans="1:5" ht="33.75" customHeight="1" x14ac:dyDescent="0.25">
      <c r="A33" s="30" t="s">
        <v>138</v>
      </c>
      <c r="B33" s="29" t="s">
        <v>87</v>
      </c>
      <c r="C33" s="22" t="s">
        <v>67</v>
      </c>
      <c r="D33" s="29">
        <v>12</v>
      </c>
      <c r="E33" s="7">
        <f t="shared" si="0"/>
        <v>2831.3999999999996</v>
      </c>
    </row>
    <row r="34" spans="1:5" s="12" customFormat="1" x14ac:dyDescent="0.25">
      <c r="A34" s="20" t="s">
        <v>62</v>
      </c>
      <c r="B34" s="9"/>
      <c r="C34" s="10"/>
      <c r="D34" s="10">
        <f>SUM(D30:D33)</f>
        <v>37</v>
      </c>
      <c r="E34" s="11">
        <f>SUM(E22:E33)</f>
        <v>589589.02200000011</v>
      </c>
    </row>
    <row r="36" spans="1:5" ht="30.75" customHeight="1" x14ac:dyDescent="0.25">
      <c r="A36" s="72" t="s">
        <v>88</v>
      </c>
      <c r="B36" s="72"/>
      <c r="C36" s="72"/>
      <c r="D36" s="72"/>
      <c r="E36" s="72"/>
    </row>
    <row r="37" spans="1:5" ht="30.75" customHeight="1" x14ac:dyDescent="0.25">
      <c r="A37" s="73" t="s">
        <v>21</v>
      </c>
      <c r="B37" s="73"/>
      <c r="C37" s="73"/>
      <c r="D37" s="73"/>
      <c r="E37" s="73"/>
    </row>
    <row r="38" spans="1:5" x14ac:dyDescent="0.25">
      <c r="A38" s="73" t="s">
        <v>20</v>
      </c>
      <c r="B38" s="73"/>
      <c r="C38" s="73"/>
      <c r="D38" s="73"/>
      <c r="E38" s="73"/>
    </row>
    <row r="39" spans="1:5" ht="32.25" customHeight="1" x14ac:dyDescent="0.25">
      <c r="A39" s="73" t="s">
        <v>26</v>
      </c>
      <c r="B39" s="73"/>
      <c r="C39" s="73"/>
      <c r="D39" s="73"/>
      <c r="E39" s="73"/>
    </row>
    <row r="40" spans="1:5" x14ac:dyDescent="0.25">
      <c r="A40" s="73" t="s">
        <v>18</v>
      </c>
      <c r="B40" s="73"/>
      <c r="C40" s="73"/>
      <c r="D40" s="73"/>
      <c r="E40" s="73"/>
    </row>
    <row r="41" spans="1:5" x14ac:dyDescent="0.25">
      <c r="A41" s="74" t="s">
        <v>5</v>
      </c>
      <c r="B41" s="74"/>
      <c r="C41" s="74"/>
      <c r="D41" s="74"/>
      <c r="E41" s="74"/>
    </row>
    <row r="42" spans="1:5" x14ac:dyDescent="0.25">
      <c r="A42" s="73" t="s">
        <v>18</v>
      </c>
      <c r="B42" s="73"/>
      <c r="C42" s="73"/>
      <c r="D42" s="73"/>
      <c r="E42" s="73"/>
    </row>
    <row r="43" spans="1:5" x14ac:dyDescent="0.25">
      <c r="A43" s="75" t="s">
        <v>27</v>
      </c>
      <c r="B43" s="75"/>
      <c r="C43" s="75"/>
      <c r="D43" s="75"/>
      <c r="E43" s="75"/>
    </row>
    <row r="44" spans="1:5" x14ac:dyDescent="0.25">
      <c r="B44" s="70" t="s">
        <v>19</v>
      </c>
      <c r="C44" s="70"/>
      <c r="D44" s="70"/>
      <c r="E44" s="5" t="s">
        <v>6</v>
      </c>
    </row>
    <row r="45" spans="1:5" x14ac:dyDescent="0.25">
      <c r="A45" s="39"/>
      <c r="B45" s="39"/>
      <c r="C45" s="39"/>
      <c r="D45" s="39"/>
      <c r="E45" s="39"/>
    </row>
    <row r="46" spans="1:5" x14ac:dyDescent="0.25">
      <c r="A46" s="75" t="s">
        <v>45</v>
      </c>
      <c r="B46" s="75"/>
      <c r="C46" s="75"/>
      <c r="D46" s="75"/>
      <c r="E46" s="75"/>
    </row>
    <row r="47" spans="1:5" x14ac:dyDescent="0.25">
      <c r="B47" s="70" t="s">
        <v>19</v>
      </c>
      <c r="C47" s="70"/>
      <c r="D47" s="70"/>
      <c r="E47" s="5" t="s">
        <v>6</v>
      </c>
    </row>
    <row r="49" spans="1:2" x14ac:dyDescent="0.25">
      <c r="A49" s="17" t="s">
        <v>30</v>
      </c>
    </row>
    <row r="50" spans="1:2" x14ac:dyDescent="0.25">
      <c r="A50" s="12" t="s">
        <v>28</v>
      </c>
    </row>
    <row r="51" spans="1:2" x14ac:dyDescent="0.25">
      <c r="A51" s="2" t="s">
        <v>36</v>
      </c>
      <c r="B51" s="13">
        <f>'2кв'!B60</f>
        <v>-1025878.5419999999</v>
      </c>
    </row>
    <row r="52" spans="1:2" ht="15.75" x14ac:dyDescent="0.25">
      <c r="A52" s="14" t="s">
        <v>89</v>
      </c>
      <c r="B52" s="15"/>
    </row>
    <row r="53" spans="1:2" x14ac:dyDescent="0.25">
      <c r="A53" s="2" t="s">
        <v>33</v>
      </c>
      <c r="B53" s="15">
        <f>646461.16-1800.11</f>
        <v>644661.05000000005</v>
      </c>
    </row>
    <row r="54" spans="1:2" x14ac:dyDescent="0.25">
      <c r="A54" s="2" t="s">
        <v>55</v>
      </c>
      <c r="B54" s="15">
        <f>660*3</f>
        <v>1980</v>
      </c>
    </row>
    <row r="55" spans="1:2" x14ac:dyDescent="0.25">
      <c r="A55" s="2" t="s">
        <v>56</v>
      </c>
      <c r="B55" s="15">
        <f>150*3</f>
        <v>450</v>
      </c>
    </row>
    <row r="56" spans="1:2" x14ac:dyDescent="0.25">
      <c r="A56" s="2" t="s">
        <v>57</v>
      </c>
      <c r="B56" s="15">
        <f>300*3</f>
        <v>900</v>
      </c>
    </row>
    <row r="57" spans="1:2" ht="19.5" customHeight="1" x14ac:dyDescent="0.25">
      <c r="A57" s="38" t="s">
        <v>31</v>
      </c>
      <c r="B57" s="15">
        <f>E34</f>
        <v>589589.02200000011</v>
      </c>
    </row>
    <row r="58" spans="1:2" x14ac:dyDescent="0.25">
      <c r="A58" s="16" t="s">
        <v>29</v>
      </c>
      <c r="B58" s="13">
        <f>B51+B53+B54+B55+B56-B57</f>
        <v>-967476.51399999997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29" zoomScaleSheetLayoutView="100" workbookViewId="0">
      <selection activeCell="A35" sqref="A35"/>
    </sheetView>
  </sheetViews>
  <sheetFormatPr defaultColWidth="9.140625" defaultRowHeight="15" x14ac:dyDescent="0.25"/>
  <cols>
    <col min="1" max="1" width="39" style="2" customWidth="1"/>
    <col min="2" max="2" width="16.5703125" style="2" customWidth="1"/>
    <col min="3" max="3" width="13" style="2" customWidth="1"/>
    <col min="4" max="4" width="13.85546875" style="2" customWidth="1"/>
    <col min="5" max="5" width="14.1406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81" t="s">
        <v>11</v>
      </c>
      <c r="B1" s="81"/>
      <c r="C1" s="81"/>
      <c r="D1" s="81"/>
      <c r="E1" s="81"/>
    </row>
    <row r="2" spans="1:5" ht="38.25" customHeight="1" x14ac:dyDescent="0.25">
      <c r="A2" s="82" t="s">
        <v>12</v>
      </c>
      <c r="B2" s="83"/>
      <c r="C2" s="83"/>
      <c r="D2" s="83"/>
      <c r="E2" s="83"/>
    </row>
    <row r="3" spans="1:5" x14ac:dyDescent="0.25">
      <c r="A3" s="84" t="s">
        <v>90</v>
      </c>
      <c r="B3" s="84"/>
      <c r="C3" s="84"/>
      <c r="D3" s="84"/>
      <c r="E3" s="84"/>
    </row>
    <row r="4" spans="1:5" s="1" customFormat="1" ht="15.6" customHeight="1" x14ac:dyDescent="0.25">
      <c r="A4" s="21" t="s">
        <v>13</v>
      </c>
      <c r="B4" s="4"/>
      <c r="C4" s="4"/>
      <c r="D4" s="86" t="s">
        <v>91</v>
      </c>
      <c r="E4" s="86"/>
    </row>
    <row r="5" spans="1:5" x14ac:dyDescent="0.25">
      <c r="A5" s="43"/>
      <c r="B5" s="4"/>
      <c r="C5" s="4"/>
      <c r="D5" s="4"/>
      <c r="E5" s="4"/>
    </row>
    <row r="6" spans="1:5" x14ac:dyDescent="0.25">
      <c r="A6" s="73" t="s">
        <v>0</v>
      </c>
      <c r="B6" s="73"/>
      <c r="C6" s="73"/>
      <c r="D6" s="73"/>
      <c r="E6" s="73"/>
    </row>
    <row r="7" spans="1:5" x14ac:dyDescent="0.25">
      <c r="A7" s="85" t="s">
        <v>40</v>
      </c>
      <c r="B7" s="85"/>
      <c r="C7" s="85"/>
      <c r="D7" s="85"/>
      <c r="E7" s="85"/>
    </row>
    <row r="8" spans="1:5" ht="15.75" customHeight="1" x14ac:dyDescent="0.25">
      <c r="A8" s="76" t="s">
        <v>1</v>
      </c>
      <c r="B8" s="76"/>
      <c r="C8" s="76"/>
      <c r="D8" s="76"/>
      <c r="E8" s="76"/>
    </row>
    <row r="9" spans="1:5" ht="13.9" customHeight="1" x14ac:dyDescent="0.25">
      <c r="A9" s="77" t="s">
        <v>80</v>
      </c>
      <c r="B9" s="77"/>
      <c r="C9" s="77"/>
      <c r="D9" s="77"/>
      <c r="E9" s="77"/>
    </row>
    <row r="10" spans="1:5" ht="26.25" customHeight="1" x14ac:dyDescent="0.25">
      <c r="A10" s="78" t="s">
        <v>14</v>
      </c>
      <c r="B10" s="79"/>
      <c r="C10" s="79"/>
      <c r="D10" s="79"/>
      <c r="E10" s="79"/>
    </row>
    <row r="11" spans="1:5" ht="30.75" customHeight="1" x14ac:dyDescent="0.25">
      <c r="A11" s="73" t="s">
        <v>42</v>
      </c>
      <c r="B11" s="73"/>
      <c r="C11" s="73"/>
      <c r="D11" s="73"/>
      <c r="E11" s="73"/>
    </row>
    <row r="12" spans="1:5" ht="14.25" customHeight="1" x14ac:dyDescent="0.25">
      <c r="A12" s="76" t="s">
        <v>15</v>
      </c>
      <c r="B12" s="80"/>
      <c r="C12" s="80"/>
      <c r="D12" s="80"/>
      <c r="E12" s="80"/>
    </row>
    <row r="13" spans="1:5" x14ac:dyDescent="0.25">
      <c r="A13" s="73" t="s">
        <v>22</v>
      </c>
      <c r="B13" s="73"/>
      <c r="C13" s="73"/>
      <c r="D13" s="73"/>
      <c r="E13" s="73"/>
    </row>
    <row r="14" spans="1:5" ht="21" customHeight="1" x14ac:dyDescent="0.25">
      <c r="A14" s="76" t="s">
        <v>2</v>
      </c>
      <c r="B14" s="80"/>
      <c r="C14" s="80"/>
      <c r="D14" s="80"/>
      <c r="E14" s="80"/>
    </row>
    <row r="15" spans="1:5" ht="14.25" customHeight="1" x14ac:dyDescent="0.25">
      <c r="A15" s="73" t="s">
        <v>23</v>
      </c>
      <c r="B15" s="73"/>
      <c r="C15" s="73"/>
      <c r="D15" s="73"/>
      <c r="E15" s="73"/>
    </row>
    <row r="16" spans="1:5" x14ac:dyDescent="0.25">
      <c r="A16" s="76" t="s">
        <v>16</v>
      </c>
      <c r="B16" s="80"/>
      <c r="C16" s="80"/>
      <c r="D16" s="80"/>
      <c r="E16" s="80"/>
    </row>
    <row r="17" spans="1:7" ht="32.25" customHeight="1" x14ac:dyDescent="0.25">
      <c r="A17" s="73" t="s">
        <v>17</v>
      </c>
      <c r="B17" s="73"/>
      <c r="C17" s="73"/>
      <c r="D17" s="73"/>
      <c r="E17" s="73"/>
    </row>
    <row r="18" spans="1:7" ht="64.5" customHeight="1" x14ac:dyDescent="0.25">
      <c r="A18" s="73" t="s">
        <v>43</v>
      </c>
      <c r="B18" s="73"/>
      <c r="C18" s="73"/>
      <c r="D18" s="73"/>
      <c r="E18" s="73"/>
    </row>
    <row r="19" spans="1:7" ht="36.75" customHeight="1" x14ac:dyDescent="0.25">
      <c r="A19" s="71" t="s">
        <v>32</v>
      </c>
      <c r="B19" s="71"/>
      <c r="C19" s="71"/>
      <c r="D19" s="71"/>
      <c r="E19" s="71"/>
    </row>
    <row r="20" spans="1:7" x14ac:dyDescent="0.25">
      <c r="A20" s="71"/>
      <c r="B20" s="71"/>
      <c r="C20" s="71"/>
      <c r="D20" s="71"/>
      <c r="E20" s="71"/>
      <c r="F20" s="2">
        <v>6500.2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52.9" customHeight="1" x14ac:dyDescent="0.25">
      <c r="A22" s="18" t="s">
        <v>37</v>
      </c>
      <c r="B22" s="8" t="s">
        <v>44</v>
      </c>
      <c r="C22" s="3" t="s">
        <v>4</v>
      </c>
      <c r="D22" s="3">
        <v>18.87</v>
      </c>
      <c r="E22" s="7">
        <f>D22*F20*G20</f>
        <v>367976.32200000004</v>
      </c>
    </row>
    <row r="23" spans="1:7" ht="25.5" x14ac:dyDescent="0.25">
      <c r="A23" s="6" t="s">
        <v>34</v>
      </c>
      <c r="B23" s="8" t="s">
        <v>38</v>
      </c>
      <c r="C23" s="3" t="s">
        <v>4</v>
      </c>
      <c r="D23" s="3"/>
      <c r="E23" s="7">
        <v>3490.5</v>
      </c>
    </row>
    <row r="24" spans="1:7" x14ac:dyDescent="0.25">
      <c r="A24" s="6" t="s">
        <v>35</v>
      </c>
      <c r="B24" s="8" t="s">
        <v>24</v>
      </c>
      <c r="C24" s="3" t="s">
        <v>4</v>
      </c>
      <c r="D24" s="3">
        <v>5</v>
      </c>
      <c r="E24" s="7">
        <f>D24*F20*G20</f>
        <v>97503</v>
      </c>
    </row>
    <row r="25" spans="1:7" x14ac:dyDescent="0.25">
      <c r="A25" s="6" t="s">
        <v>47</v>
      </c>
      <c r="B25" s="8" t="s">
        <v>92</v>
      </c>
      <c r="C25" s="3" t="s">
        <v>25</v>
      </c>
      <c r="D25" s="3"/>
      <c r="E25" s="7">
        <v>41847.06</v>
      </c>
    </row>
    <row r="26" spans="1:7" x14ac:dyDescent="0.25">
      <c r="A26" s="6" t="s">
        <v>48</v>
      </c>
      <c r="B26" s="8" t="s">
        <v>92</v>
      </c>
      <c r="C26" s="3" t="s">
        <v>25</v>
      </c>
      <c r="D26" s="3"/>
      <c r="E26" s="7">
        <v>4665.6099999999997</v>
      </c>
    </row>
    <row r="27" spans="1:7" x14ac:dyDescent="0.25">
      <c r="A27" s="6" t="s">
        <v>49</v>
      </c>
      <c r="B27" s="8" t="s">
        <v>92</v>
      </c>
      <c r="C27" s="3" t="s">
        <v>25</v>
      </c>
      <c r="D27" s="3"/>
      <c r="E27" s="7">
        <v>19076.2</v>
      </c>
    </row>
    <row r="28" spans="1:7" x14ac:dyDescent="0.25">
      <c r="A28" s="6" t="s">
        <v>50</v>
      </c>
      <c r="B28" s="8" t="s">
        <v>92</v>
      </c>
      <c r="C28" s="3" t="s">
        <v>25</v>
      </c>
      <c r="D28" s="3"/>
      <c r="E28" s="7">
        <v>17703.18</v>
      </c>
    </row>
    <row r="29" spans="1:7" x14ac:dyDescent="0.25">
      <c r="A29" s="19" t="s">
        <v>39</v>
      </c>
      <c r="B29" s="8" t="s">
        <v>92</v>
      </c>
      <c r="C29" s="22" t="s">
        <v>25</v>
      </c>
      <c r="D29" s="3"/>
      <c r="E29" s="7">
        <f>28424.16+900</f>
        <v>29324.16</v>
      </c>
    </row>
    <row r="30" spans="1:7" ht="17.25" customHeight="1" x14ac:dyDescent="0.25">
      <c r="A30" s="6" t="s">
        <v>93</v>
      </c>
      <c r="B30" s="29" t="s">
        <v>96</v>
      </c>
      <c r="C30" s="22" t="s">
        <v>67</v>
      </c>
      <c r="D30" s="29">
        <v>44</v>
      </c>
      <c r="E30" s="7">
        <f>D30*235.95</f>
        <v>10381.799999999999</v>
      </c>
    </row>
    <row r="31" spans="1:7" ht="15.75" x14ac:dyDescent="0.25">
      <c r="A31" s="6" t="s">
        <v>133</v>
      </c>
      <c r="B31" s="29" t="s">
        <v>96</v>
      </c>
      <c r="C31" s="22" t="s">
        <v>67</v>
      </c>
      <c r="D31" s="29">
        <v>3</v>
      </c>
      <c r="E31" s="7">
        <f t="shared" ref="E31:E34" si="0">D31*235.95</f>
        <v>707.84999999999991</v>
      </c>
    </row>
    <row r="32" spans="1:7" ht="30" x14ac:dyDescent="0.25">
      <c r="A32" s="6" t="s">
        <v>94</v>
      </c>
      <c r="B32" s="29" t="s">
        <v>96</v>
      </c>
      <c r="C32" s="22" t="s">
        <v>67</v>
      </c>
      <c r="D32" s="29">
        <v>29</v>
      </c>
      <c r="E32" s="7">
        <f t="shared" si="0"/>
        <v>6842.5499999999993</v>
      </c>
    </row>
    <row r="33" spans="1:5" ht="30" x14ac:dyDescent="0.25">
      <c r="A33" s="6" t="s">
        <v>134</v>
      </c>
      <c r="B33" s="29" t="s">
        <v>97</v>
      </c>
      <c r="C33" s="22" t="s">
        <v>67</v>
      </c>
      <c r="D33" s="29">
        <v>34</v>
      </c>
      <c r="E33" s="7">
        <f t="shared" si="0"/>
        <v>8022.2999999999993</v>
      </c>
    </row>
    <row r="34" spans="1:5" ht="15.75" x14ac:dyDescent="0.25">
      <c r="A34" s="6" t="s">
        <v>95</v>
      </c>
      <c r="B34" s="29" t="s">
        <v>98</v>
      </c>
      <c r="C34" s="22" t="s">
        <v>67</v>
      </c>
      <c r="D34" s="29">
        <v>16</v>
      </c>
      <c r="E34" s="7">
        <f t="shared" si="0"/>
        <v>3775.2</v>
      </c>
    </row>
    <row r="35" spans="1:5" ht="30" x14ac:dyDescent="0.25">
      <c r="A35" s="6" t="s">
        <v>131</v>
      </c>
      <c r="B35" s="29"/>
      <c r="C35" s="22" t="s">
        <v>67</v>
      </c>
      <c r="D35" s="29">
        <v>-8</v>
      </c>
      <c r="E35" s="92">
        <f>D35*218.47</f>
        <v>-1747.76</v>
      </c>
    </row>
    <row r="36" spans="1:5" ht="15.75" x14ac:dyDescent="0.25">
      <c r="A36" s="28"/>
      <c r="B36" s="29"/>
      <c r="C36" s="22"/>
      <c r="D36" s="29"/>
      <c r="E36" s="7"/>
    </row>
    <row r="37" spans="1:5" s="12" customFormat="1" x14ac:dyDescent="0.25">
      <c r="A37" s="20" t="s">
        <v>62</v>
      </c>
      <c r="B37" s="9"/>
      <c r="C37" s="10"/>
      <c r="D37" s="10">
        <f>SUM(D30:D34)</f>
        <v>126</v>
      </c>
      <c r="E37" s="11">
        <f>SUM(E22:E36)</f>
        <v>609567.97200000018</v>
      </c>
    </row>
    <row r="39" spans="1:5" ht="30.75" customHeight="1" x14ac:dyDescent="0.25">
      <c r="A39" s="72" t="s">
        <v>139</v>
      </c>
      <c r="B39" s="72"/>
      <c r="C39" s="72"/>
      <c r="D39" s="72"/>
      <c r="E39" s="72"/>
    </row>
    <row r="40" spans="1:5" ht="30.75" customHeight="1" x14ac:dyDescent="0.25">
      <c r="A40" s="73" t="s">
        <v>21</v>
      </c>
      <c r="B40" s="73"/>
      <c r="C40" s="73"/>
      <c r="D40" s="73"/>
      <c r="E40" s="73"/>
    </row>
    <row r="41" spans="1:5" x14ac:dyDescent="0.25">
      <c r="A41" s="73" t="s">
        <v>20</v>
      </c>
      <c r="B41" s="73"/>
      <c r="C41" s="73"/>
      <c r="D41" s="73"/>
      <c r="E41" s="73"/>
    </row>
    <row r="42" spans="1:5" ht="32.25" customHeight="1" x14ac:dyDescent="0.25">
      <c r="A42" s="73" t="s">
        <v>26</v>
      </c>
      <c r="B42" s="73"/>
      <c r="C42" s="73"/>
      <c r="D42" s="73"/>
      <c r="E42" s="73"/>
    </row>
    <row r="43" spans="1:5" x14ac:dyDescent="0.25">
      <c r="A43" s="73" t="s">
        <v>18</v>
      </c>
      <c r="B43" s="73"/>
      <c r="C43" s="73"/>
      <c r="D43" s="73"/>
      <c r="E43" s="73"/>
    </row>
    <row r="44" spans="1:5" x14ac:dyDescent="0.25">
      <c r="A44" s="74" t="s">
        <v>5</v>
      </c>
      <c r="B44" s="74"/>
      <c r="C44" s="74"/>
      <c r="D44" s="74"/>
      <c r="E44" s="74"/>
    </row>
    <row r="45" spans="1:5" x14ac:dyDescent="0.25">
      <c r="A45" s="73" t="s">
        <v>18</v>
      </c>
      <c r="B45" s="73"/>
      <c r="C45" s="73"/>
      <c r="D45" s="73"/>
      <c r="E45" s="73"/>
    </row>
    <row r="46" spans="1:5" x14ac:dyDescent="0.25">
      <c r="A46" s="75" t="s">
        <v>27</v>
      </c>
      <c r="B46" s="75"/>
      <c r="C46" s="75"/>
      <c r="D46" s="75"/>
      <c r="E46" s="75"/>
    </row>
    <row r="47" spans="1:5" x14ac:dyDescent="0.25">
      <c r="B47" s="70" t="s">
        <v>19</v>
      </c>
      <c r="C47" s="70"/>
      <c r="D47" s="70"/>
      <c r="E47" s="5" t="s">
        <v>6</v>
      </c>
    </row>
    <row r="48" spans="1:5" x14ac:dyDescent="0.25">
      <c r="A48" s="42"/>
      <c r="B48" s="42"/>
      <c r="C48" s="42"/>
      <c r="D48" s="42"/>
      <c r="E48" s="42"/>
    </row>
    <row r="49" spans="1:5" x14ac:dyDescent="0.25">
      <c r="A49" s="75" t="s">
        <v>45</v>
      </c>
      <c r="B49" s="75"/>
      <c r="C49" s="75"/>
      <c r="D49" s="75"/>
      <c r="E49" s="75"/>
    </row>
    <row r="50" spans="1:5" x14ac:dyDescent="0.25">
      <c r="B50" s="70" t="s">
        <v>19</v>
      </c>
      <c r="C50" s="70"/>
      <c r="D50" s="70"/>
      <c r="E50" s="5" t="s">
        <v>6</v>
      </c>
    </row>
    <row r="52" spans="1:5" x14ac:dyDescent="0.25">
      <c r="A52" s="17" t="s">
        <v>30</v>
      </c>
    </row>
    <row r="53" spans="1:5" x14ac:dyDescent="0.25">
      <c r="A53" s="12" t="s">
        <v>28</v>
      </c>
    </row>
    <row r="54" spans="1:5" x14ac:dyDescent="0.25">
      <c r="A54" s="2" t="s">
        <v>36</v>
      </c>
      <c r="B54" s="13">
        <f>'3кв'!B58</f>
        <v>-967476.51399999997</v>
      </c>
    </row>
    <row r="55" spans="1:5" ht="15.75" x14ac:dyDescent="0.25">
      <c r="A55" s="14" t="s">
        <v>99</v>
      </c>
      <c r="B55" s="15"/>
    </row>
    <row r="56" spans="1:5" x14ac:dyDescent="0.25">
      <c r="A56" s="2" t="s">
        <v>33</v>
      </c>
      <c r="B56" s="15">
        <v>700078.24</v>
      </c>
    </row>
    <row r="57" spans="1:5" x14ac:dyDescent="0.25">
      <c r="A57" s="2" t="s">
        <v>55</v>
      </c>
      <c r="B57" s="15">
        <f>660*3</f>
        <v>1980</v>
      </c>
    </row>
    <row r="58" spans="1:5" x14ac:dyDescent="0.25">
      <c r="A58" s="2" t="s">
        <v>56</v>
      </c>
      <c r="B58" s="15">
        <f>150*3</f>
        <v>450</v>
      </c>
    </row>
    <row r="59" spans="1:5" x14ac:dyDescent="0.25">
      <c r="A59" s="2" t="s">
        <v>57</v>
      </c>
      <c r="B59" s="15">
        <f>300*3</f>
        <v>900</v>
      </c>
    </row>
    <row r="60" spans="1:5" ht="19.5" customHeight="1" x14ac:dyDescent="0.25">
      <c r="A60" s="41" t="s">
        <v>31</v>
      </c>
      <c r="B60" s="15">
        <f>E37</f>
        <v>609567.97200000018</v>
      </c>
    </row>
    <row r="61" spans="1:5" x14ac:dyDescent="0.25">
      <c r="A61" s="16" t="s">
        <v>29</v>
      </c>
      <c r="B61" s="13">
        <f>B54+B56+B57+B58+B59-B60</f>
        <v>-873636.24600000016</v>
      </c>
    </row>
  </sheetData>
  <mergeCells count="30">
    <mergeCell ref="B50:D50"/>
    <mergeCell ref="A20:E20"/>
    <mergeCell ref="A39:E39"/>
    <mergeCell ref="A40:E40"/>
    <mergeCell ref="A41:E41"/>
    <mergeCell ref="A42:E42"/>
    <mergeCell ref="A43:E43"/>
    <mergeCell ref="A44:E44"/>
    <mergeCell ref="A45:E45"/>
    <mergeCell ref="A46:E46"/>
    <mergeCell ref="B47:D47"/>
    <mergeCell ref="A49:E4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topLeftCell="A16" zoomScaleSheetLayoutView="100" workbookViewId="0">
      <selection activeCell="C42" sqref="C42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6.140625" style="69" customWidth="1"/>
    <col min="4" max="4" width="16.140625" style="1" customWidth="1"/>
    <col min="5" max="5" width="17.570312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9" t="s">
        <v>100</v>
      </c>
      <c r="B1" s="89"/>
      <c r="C1" s="89"/>
      <c r="D1" s="44"/>
    </row>
    <row r="2" spans="1:5" x14ac:dyDescent="0.25">
      <c r="A2" s="90" t="s">
        <v>101</v>
      </c>
      <c r="B2" s="90"/>
      <c r="C2" s="90"/>
      <c r="D2" s="14"/>
    </row>
    <row r="3" spans="1:5" x14ac:dyDescent="0.25">
      <c r="A3" s="90" t="s">
        <v>102</v>
      </c>
      <c r="B3" s="90"/>
      <c r="C3" s="90"/>
      <c r="D3" s="14"/>
    </row>
    <row r="4" spans="1:5" x14ac:dyDescent="0.25">
      <c r="A4" s="89" t="s">
        <v>126</v>
      </c>
      <c r="B4" s="89"/>
      <c r="C4" s="89"/>
      <c r="D4" s="44"/>
    </row>
    <row r="5" spans="1:5" x14ac:dyDescent="0.25">
      <c r="A5" s="91"/>
      <c r="B5" s="91"/>
      <c r="C5" s="91"/>
    </row>
    <row r="6" spans="1:5" x14ac:dyDescent="0.25">
      <c r="A6" s="14"/>
      <c r="B6" s="45" t="s">
        <v>103</v>
      </c>
      <c r="C6" s="46">
        <f>'1 кв'!B57</f>
        <v>-1024746</v>
      </c>
      <c r="D6" s="47"/>
    </row>
    <row r="7" spans="1:5" x14ac:dyDescent="0.25">
      <c r="A7" s="48" t="s">
        <v>104</v>
      </c>
      <c r="B7" s="45" t="s">
        <v>127</v>
      </c>
      <c r="C7" s="49"/>
      <c r="D7" s="47"/>
    </row>
    <row r="8" spans="1:5" x14ac:dyDescent="0.25">
      <c r="A8" s="14"/>
      <c r="B8" s="50" t="s">
        <v>105</v>
      </c>
      <c r="C8" s="49"/>
      <c r="D8" s="47"/>
    </row>
    <row r="9" spans="1:5" x14ac:dyDescent="0.25">
      <c r="A9" s="14"/>
      <c r="B9" s="6" t="s">
        <v>106</v>
      </c>
      <c r="C9" s="49"/>
      <c r="D9" s="47"/>
    </row>
    <row r="10" spans="1:5" x14ac:dyDescent="0.25">
      <c r="A10" s="14"/>
      <c r="B10" s="6" t="s">
        <v>107</v>
      </c>
      <c r="C10" s="49"/>
      <c r="D10" s="47"/>
    </row>
    <row r="11" spans="1:5" x14ac:dyDescent="0.25">
      <c r="A11" s="14"/>
      <c r="B11" s="6" t="s">
        <v>108</v>
      </c>
      <c r="C11" s="49"/>
      <c r="D11" s="47"/>
    </row>
    <row r="12" spans="1:5" x14ac:dyDescent="0.25">
      <c r="A12" s="14"/>
      <c r="B12" s="6" t="s">
        <v>109</v>
      </c>
      <c r="C12" s="49"/>
      <c r="D12" s="47"/>
    </row>
    <row r="13" spans="1:5" x14ac:dyDescent="0.25">
      <c r="B13" s="51" t="s">
        <v>110</v>
      </c>
      <c r="C13" s="52">
        <f>'1 кв'!B59+'2кв'!B55+'3кв'!B53+'4кв'!B56</f>
        <v>2539615.27</v>
      </c>
      <c r="D13" s="53"/>
      <c r="E13" s="54"/>
    </row>
    <row r="14" spans="1:5" x14ac:dyDescent="0.25">
      <c r="A14" s="48"/>
      <c r="B14" s="51" t="s">
        <v>55</v>
      </c>
      <c r="C14" s="52">
        <f>'1 кв'!B60+'2кв'!B56+'3кв'!B54+'4кв'!B57</f>
        <v>7920</v>
      </c>
      <c r="D14" s="53"/>
      <c r="E14" s="54"/>
    </row>
    <row r="15" spans="1:5" x14ac:dyDescent="0.25">
      <c r="A15" s="48"/>
      <c r="B15" s="51" t="s">
        <v>56</v>
      </c>
      <c r="C15" s="52">
        <f>'1 кв'!B61+'2кв'!B57+'3кв'!B55+'4кв'!B58</f>
        <v>1800</v>
      </c>
      <c r="D15" s="53"/>
      <c r="E15" s="54"/>
    </row>
    <row r="16" spans="1:5" x14ac:dyDescent="0.25">
      <c r="A16" s="48"/>
      <c r="B16" s="51" t="s">
        <v>57</v>
      </c>
      <c r="C16" s="52">
        <f>'1 кв'!B62+'2кв'!B58+'3кв'!B56+'4кв'!B59</f>
        <v>3600</v>
      </c>
      <c r="D16" s="53"/>
      <c r="E16" s="54"/>
    </row>
    <row r="17" spans="1:5" x14ac:dyDescent="0.25">
      <c r="A17" s="55"/>
      <c r="B17" s="51" t="s">
        <v>111</v>
      </c>
      <c r="C17" s="49">
        <f>SUM(C13:C16)</f>
        <v>2552935.27</v>
      </c>
      <c r="D17" s="47"/>
      <c r="E17" s="54"/>
    </row>
    <row r="18" spans="1:5" x14ac:dyDescent="0.25">
      <c r="B18" s="87"/>
      <c r="C18" s="88"/>
      <c r="D18" s="56"/>
    </row>
    <row r="19" spans="1:5" x14ac:dyDescent="0.25">
      <c r="A19" s="57" t="s">
        <v>112</v>
      </c>
      <c r="B19" s="6" t="s">
        <v>113</v>
      </c>
      <c r="C19" s="52">
        <f>'1 кв'!E22+'2кв'!E22+'3кв'!E22+'4кв'!E22</f>
        <v>1411843.44</v>
      </c>
      <c r="D19" s="56"/>
    </row>
    <row r="20" spans="1:5" ht="30" x14ac:dyDescent="0.25">
      <c r="A20" s="57"/>
      <c r="B20" s="6" t="s">
        <v>54</v>
      </c>
      <c r="C20" s="52">
        <f>'1 кв'!E23</f>
        <v>8829</v>
      </c>
      <c r="D20" s="56"/>
    </row>
    <row r="21" spans="1:5" x14ac:dyDescent="0.25">
      <c r="A21" s="57"/>
      <c r="B21" s="6" t="s">
        <v>34</v>
      </c>
      <c r="C21" s="52">
        <f>'3кв'!E23+'4кв'!E23</f>
        <v>6981</v>
      </c>
      <c r="D21" s="56"/>
    </row>
    <row r="22" spans="1:5" x14ac:dyDescent="0.25">
      <c r="A22" s="57"/>
      <c r="B22" s="6" t="s">
        <v>35</v>
      </c>
      <c r="C22" s="52">
        <f>'1 кв'!E25+'2кв'!E24+'3кв'!E24+'4кв'!E24</f>
        <v>381431.73600000003</v>
      </c>
      <c r="D22" s="56"/>
    </row>
    <row r="23" spans="1:5" x14ac:dyDescent="0.25">
      <c r="A23" s="57"/>
      <c r="B23" s="58" t="s">
        <v>48</v>
      </c>
      <c r="C23" s="52">
        <f>'1 кв'!E27+'2кв'!E26+'3кв'!E26+'4кв'!E26</f>
        <v>22184.68</v>
      </c>
      <c r="D23" s="56"/>
    </row>
    <row r="24" spans="1:5" x14ac:dyDescent="0.25">
      <c r="B24" s="59" t="s">
        <v>47</v>
      </c>
      <c r="C24" s="52">
        <f>'1 кв'!E26+'2кв'!E25+'3кв'!E25+'4кв'!E25</f>
        <v>160019.63</v>
      </c>
      <c r="D24" s="56"/>
      <c r="E24" s="54"/>
    </row>
    <row r="25" spans="1:5" x14ac:dyDescent="0.25">
      <c r="B25" s="58" t="s">
        <v>49</v>
      </c>
      <c r="C25" s="52">
        <f>'1 кв'!E28+'2кв'!E27+'3кв'!E27+'4кв'!E27</f>
        <v>81395.12999999999</v>
      </c>
      <c r="D25" s="56"/>
      <c r="E25" s="54"/>
    </row>
    <row r="26" spans="1:5" x14ac:dyDescent="0.25">
      <c r="B26" s="58" t="s">
        <v>50</v>
      </c>
      <c r="C26" s="52">
        <f>'1 кв'!E29+'2кв'!E28+'3кв'!E28+'4кв'!E28</f>
        <v>82565.06</v>
      </c>
      <c r="D26" s="56"/>
    </row>
    <row r="27" spans="1:5" x14ac:dyDescent="0.25">
      <c r="A27" s="57"/>
      <c r="B27" s="60" t="s">
        <v>114</v>
      </c>
      <c r="C27" s="52">
        <f>'1 кв'!E30+'2кв'!E29+'3кв'!E29+'4кв'!E29</f>
        <v>50305.05</v>
      </c>
      <c r="D27" s="56"/>
    </row>
    <row r="28" spans="1:5" x14ac:dyDescent="0.25">
      <c r="A28" s="57"/>
      <c r="B28" s="61" t="s">
        <v>132</v>
      </c>
      <c r="C28" s="52">
        <f>81*218.47+163*235.95</f>
        <v>56155.92</v>
      </c>
      <c r="D28" s="56"/>
    </row>
    <row r="29" spans="1:5" x14ac:dyDescent="0.25">
      <c r="A29" s="57"/>
      <c r="B29" s="61" t="s">
        <v>115</v>
      </c>
      <c r="C29" s="52">
        <f>SUM(C31:C33)</f>
        <v>140114.87</v>
      </c>
      <c r="D29" s="56"/>
    </row>
    <row r="30" spans="1:5" x14ac:dyDescent="0.25">
      <c r="A30" s="57"/>
      <c r="B30" s="60" t="s">
        <v>105</v>
      </c>
      <c r="C30" s="52"/>
      <c r="D30" s="56"/>
    </row>
    <row r="31" spans="1:5" x14ac:dyDescent="0.25">
      <c r="A31" s="57"/>
      <c r="B31" s="62" t="s">
        <v>128</v>
      </c>
      <c r="C31" s="52">
        <f>'1 кв'!E31</f>
        <v>78431.27</v>
      </c>
      <c r="D31" s="56"/>
    </row>
    <row r="32" spans="1:5" ht="31.5" x14ac:dyDescent="0.25">
      <c r="A32" s="57"/>
      <c r="B32" s="60" t="s">
        <v>129</v>
      </c>
      <c r="C32" s="63">
        <f>'2кв'!E30</f>
        <v>61683.6</v>
      </c>
      <c r="D32" s="56"/>
    </row>
    <row r="33" spans="1:6" ht="18" customHeight="1" x14ac:dyDescent="0.25">
      <c r="A33" s="57"/>
      <c r="B33" s="64"/>
      <c r="C33" s="52"/>
      <c r="D33" s="56"/>
    </row>
    <row r="34" spans="1:6" x14ac:dyDescent="0.25">
      <c r="B34" s="65" t="s">
        <v>116</v>
      </c>
      <c r="C34" s="49">
        <f>SUM(C19:C29)</f>
        <v>2401825.5159999998</v>
      </c>
      <c r="D34" s="56"/>
      <c r="E34" s="54"/>
      <c r="F34" s="54"/>
    </row>
    <row r="35" spans="1:6" x14ac:dyDescent="0.25">
      <c r="B35" s="66" t="s">
        <v>117</v>
      </c>
      <c r="C35" s="46">
        <f>(C6+C17)-C34</f>
        <v>-873636.24599999981</v>
      </c>
      <c r="D35" s="56">
        <f>C35-'4кв'!B61</f>
        <v>0</v>
      </c>
      <c r="E35" s="54"/>
    </row>
    <row r="36" spans="1:6" x14ac:dyDescent="0.25">
      <c r="B36" s="48" t="s">
        <v>118</v>
      </c>
      <c r="C36" s="48"/>
      <c r="D36" s="56"/>
    </row>
    <row r="37" spans="1:6" x14ac:dyDescent="0.25">
      <c r="B37" s="48" t="s">
        <v>119</v>
      </c>
      <c r="C37" s="48">
        <v>168780.55</v>
      </c>
      <c r="D37" s="56"/>
    </row>
    <row r="38" spans="1:6" x14ac:dyDescent="0.25">
      <c r="B38" s="67" t="s">
        <v>120</v>
      </c>
      <c r="C38" s="67">
        <v>208073.54</v>
      </c>
      <c r="D38" s="56"/>
    </row>
    <row r="39" spans="1:6" x14ac:dyDescent="0.25">
      <c r="B39" s="48" t="s">
        <v>121</v>
      </c>
      <c r="C39" s="48">
        <f>C38-C37</f>
        <v>39292.99000000002</v>
      </c>
      <c r="D39" s="56"/>
    </row>
    <row r="40" spans="1:6" x14ac:dyDescent="0.25">
      <c r="B40" s="48"/>
      <c r="C40" s="68"/>
      <c r="D40" s="56"/>
    </row>
    <row r="41" spans="1:6" x14ac:dyDescent="0.25">
      <c r="B41" s="48"/>
      <c r="C41" s="68"/>
      <c r="D41" s="56"/>
    </row>
    <row r="42" spans="1:6" x14ac:dyDescent="0.25">
      <c r="A42" s="1" t="s">
        <v>122</v>
      </c>
      <c r="B42" s="48" t="s">
        <v>123</v>
      </c>
      <c r="C42" s="68"/>
      <c r="D42" s="56"/>
    </row>
    <row r="43" spans="1:6" x14ac:dyDescent="0.25">
      <c r="B43" s="48" t="s">
        <v>124</v>
      </c>
      <c r="C43" s="68"/>
      <c r="D43" s="56"/>
    </row>
    <row r="44" spans="1:6" x14ac:dyDescent="0.25">
      <c r="B44" s="48" t="s">
        <v>125</v>
      </c>
      <c r="C44" s="68"/>
      <c r="D44" s="56"/>
    </row>
    <row r="45" spans="1:6" x14ac:dyDescent="0.25">
      <c r="B45" s="48"/>
      <c r="C45" s="68"/>
      <c r="D45" s="56"/>
    </row>
    <row r="46" spans="1:6" x14ac:dyDescent="0.25">
      <c r="B46" s="48"/>
      <c r="C46" s="68"/>
      <c r="D46" s="56"/>
    </row>
    <row r="47" spans="1:6" x14ac:dyDescent="0.25">
      <c r="B47" s="48"/>
      <c r="C47" s="68"/>
      <c r="D47" s="56"/>
    </row>
    <row r="48" spans="1:6" x14ac:dyDescent="0.25">
      <c r="B48" s="48"/>
      <c r="C48" s="68"/>
      <c r="D48" s="56"/>
    </row>
    <row r="49" spans="2:4" x14ac:dyDescent="0.25">
      <c r="B49" s="48"/>
      <c r="C49" s="68"/>
      <c r="D49" s="56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2023-03-07T09:16:33Z</dcterms:modified>
</cp:coreProperties>
</file>