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65" windowWidth="14805" windowHeight="7950" activeTab="4"/>
  </bookViews>
  <sheets>
    <sheet name="1 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 кв'!$A$1:$E$58</definedName>
    <definedName name="_xlnm.Print_Area" localSheetId="1">'2кв'!$A$1:$E$55</definedName>
    <definedName name="_xlnm.Print_Area" localSheetId="2">'3кв'!$A$1:$E$53</definedName>
    <definedName name="_xlnm.Print_Area" localSheetId="3">'4кв'!$A$1:$E$58</definedName>
    <definedName name="_xlnm.Print_Area" localSheetId="4">отчет!$A$1:$C$46</definedName>
  </definedNames>
  <calcPr calcId="124519"/>
</workbook>
</file>

<file path=xl/calcChain.xml><?xml version="1.0" encoding="utf-8"?>
<calcChain xmlns="http://schemas.openxmlformats.org/spreadsheetml/2006/main">
  <c r="H54" i="23"/>
  <c r="H55"/>
  <c r="H53"/>
  <c r="C32" i="24"/>
  <c r="C31"/>
  <c r="C30"/>
  <c r="C29"/>
  <c r="C27" s="1"/>
  <c r="C34" s="1"/>
  <c r="E33" i="23"/>
  <c r="C26" i="24" s="1"/>
  <c r="C23"/>
  <c r="C24"/>
  <c r="C25"/>
  <c r="C22"/>
  <c r="C21"/>
  <c r="C20"/>
  <c r="C19"/>
  <c r="C18"/>
  <c r="C11"/>
  <c r="C12" l="1"/>
  <c r="C13"/>
  <c r="C14"/>
  <c r="C15"/>
  <c r="C5"/>
  <c r="C39"/>
  <c r="C16" l="1"/>
  <c r="C35" s="1"/>
  <c r="B54" i="23"/>
  <c r="E27"/>
  <c r="E35" s="1"/>
  <c r="F54"/>
  <c r="B53" s="1"/>
  <c r="B50"/>
  <c r="E29"/>
  <c r="E31"/>
  <c r="E32"/>
  <c r="E28"/>
  <c r="B56"/>
  <c r="B55"/>
  <c r="E21"/>
  <c r="F19"/>
  <c r="E22" s="1"/>
  <c r="B57" l="1"/>
  <c r="B58" s="1"/>
  <c r="B47" i="22"/>
  <c r="B48"/>
  <c r="B45" l="1"/>
  <c r="E28" l="1"/>
  <c r="B51"/>
  <c r="B50"/>
  <c r="F19"/>
  <c r="E22" s="1"/>
  <c r="E21" l="1"/>
  <c r="E30" s="1"/>
  <c r="B52" s="1"/>
  <c r="B53" s="1"/>
  <c r="B49" i="21"/>
  <c r="B50"/>
  <c r="B47" l="1"/>
  <c r="B53" l="1"/>
  <c r="B52"/>
  <c r="E30"/>
  <c r="E29"/>
  <c r="F19"/>
  <c r="E22" s="1"/>
  <c r="E21" l="1"/>
  <c r="E32" s="1"/>
  <c r="B54" s="1"/>
  <c r="B55" s="1"/>
  <c r="E35" i="20"/>
  <c r="B55" l="1"/>
  <c r="B53"/>
  <c r="E31"/>
  <c r="E32"/>
  <c r="E33"/>
  <c r="E30" l="1"/>
  <c r="E29"/>
  <c r="B56"/>
  <c r="E22"/>
  <c r="F19"/>
  <c r="E23" s="1"/>
  <c r="E21" l="1"/>
  <c r="B57" l="1"/>
  <c r="B58" l="1"/>
</calcChain>
</file>

<file path=xl/sharedStrings.xml><?xml version="1.0" encoding="utf-8"?>
<sst xmlns="http://schemas.openxmlformats.org/spreadsheetml/2006/main" count="387" uniqueCount="141">
  <si>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</si>
  <si>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</si>
  <si>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</si>
  <si>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</si>
  <si>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</si>
  <si>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</si>
  <si>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</si>
  <si>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</si>
  <si>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</si>
  <si>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</si>
  <si>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</si>
  <si>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</si>
  <si>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</si>
  <si>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</si>
  <si>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</si>
  <si>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</si>
  <si>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</si>
  <si>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</si>
  <si>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</si>
  <si>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</si>
  <si>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</si>
  <si>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</si>
  <si>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</si>
  <si>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</si>
  <si>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</si>
  <si>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Свердлова, д. 35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</si>
  <si>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№33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</si>
  <si>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</si>
  <si>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</si>
  <si>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</si>
  <si>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</si>
  <si>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Итого расходов:</t>
  </si>
  <si>
    <t>Исполнитель - ООО ЖКХ "Локомотив", в лице директора  Шевченко Г. А.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</si>
  <si>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</si>
  <si>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</si>
  <si>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</si>
  <si>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</si>
  <si>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не жилые помещения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</si>
  <si>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</si>
  <si>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 дома = 3874,5 + 818,7 (не жилые)=4693,2м2</t>
  </si>
  <si>
    <t xml:space="preserve">Расходы по управлению МКД </t>
  </si>
  <si>
    <t xml:space="preserve">Расходы по содержанию и тек. ремонту </t>
  </si>
  <si>
    <t>февраль</t>
  </si>
  <si>
    <t>Остаток на начало квартала</t>
  </si>
  <si>
    <t>определена приложением № 9 к договору №9 от 01.04.2015 г.</t>
  </si>
  <si>
    <t>интернет ТТК</t>
  </si>
  <si>
    <t xml:space="preserve">Услуги по содержанию многоквартирного дома </t>
  </si>
  <si>
    <t>интернет Ростелеком</t>
  </si>
  <si>
    <t>интернет Квант-телеком</t>
  </si>
  <si>
    <t xml:space="preserve">именуемый в дальнейшем "Заказчик", в лице 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</si>
  <si>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  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 xml:space="preserve">протокола общего собрания </t>
    </r>
  </si>
  <si>
    <t xml:space="preserve">Заказчик - Собственники МКД, в лице председателя совета МКД </t>
  </si>
  <si>
    <t>Тандер</t>
  </si>
  <si>
    <t>по договору администр.</t>
  </si>
  <si>
    <t>электроэнергия на СОИ</t>
  </si>
  <si>
    <t>водоотведение на СОИ</t>
  </si>
  <si>
    <t>холодная вода на СОИ</t>
  </si>
  <si>
    <t>ч/час</t>
  </si>
  <si>
    <t>Обработка подъездов хлорсодержащими растворами опрыскивание 1 раз в неделю</t>
  </si>
  <si>
    <t>ВИОЛА</t>
  </si>
  <si>
    <t>Дератизация, дезинсекция</t>
  </si>
  <si>
    <t>за 1 квартал 2022 года</t>
  </si>
  <si>
    <t>"31" 03 2022 г.</t>
  </si>
  <si>
    <t>Замена доводчика, установка кодового замка</t>
  </si>
  <si>
    <t>Опиловка деревьев</t>
  </si>
  <si>
    <t>Замена шифера на входе в подвал (кв.1)</t>
  </si>
  <si>
    <t xml:space="preserve">Замена плети отопления по подвалу </t>
  </si>
  <si>
    <t xml:space="preserve">Уборка подвала 2,5 м3 (кв.47) </t>
  </si>
  <si>
    <t>январь</t>
  </si>
  <si>
    <t>Предъявлено населению 296546,07</t>
  </si>
  <si>
    <t xml:space="preserve">           2. Всего за период с "01" 01 2022 г. по "31" 03 2022 г. выполнено работ (оказано услуг) на общую сумму триста семь тысяч четыреста три рубля 17 копеек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</si>
  <si>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№29  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№ 21 от 15.05.2022г.</t>
    </r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</si>
  <si>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Лыкова Романа Александровича</t>
    </r>
  </si>
  <si>
    <t>Заказчик - Собственники МКД, в лице председателя совета МКД Лыков Р.А.</t>
  </si>
  <si>
    <t>за 2 квартал 2022 года</t>
  </si>
  <si>
    <t>"30" 06 2022 г.</t>
  </si>
  <si>
    <t>ремонт оголовков вент каналов (смета)</t>
  </si>
  <si>
    <t>Замена фанового стояка КНС (кв.1,65)</t>
  </si>
  <si>
    <t>Ремонт кровли (кв.22)</t>
  </si>
  <si>
    <t>Установка стенда на дет.площадке, реконструкция качелей</t>
  </si>
  <si>
    <t>май</t>
  </si>
  <si>
    <t>апрель</t>
  </si>
  <si>
    <t>июнь</t>
  </si>
  <si>
    <t>2 квартал</t>
  </si>
  <si>
    <t>Предъявлено населению 294961,46</t>
  </si>
  <si>
    <t xml:space="preserve">           2. Всего за период с "01" 04 2022 г. по "30" 06 2022 г. выполнено работ (оказано услуг) на общую сумму триста тридцать шесть тысяч восемьсот семь рублей 97 копеек</t>
  </si>
  <si>
    <t>за 3 квартал 2022 года</t>
  </si>
  <si>
    <t>"30" 09 2022 г.</t>
  </si>
  <si>
    <t>3 квартал</t>
  </si>
  <si>
    <t xml:space="preserve">Засыпка ямы под балконом </t>
  </si>
  <si>
    <t>Ремонт кровли (смета)</t>
  </si>
  <si>
    <t>август</t>
  </si>
  <si>
    <t>сентябрь</t>
  </si>
  <si>
    <t xml:space="preserve">           2. Всего за период с "01" 07 2022 г. по "30" 09 2022 г. выполнено работ (оказано услуг) на общую сумму  четыреста тридцать девять тысяч шестьсот восемьдесят рублей 71 копейка</t>
  </si>
  <si>
    <t>Предъявлено населению 297551,86</t>
  </si>
  <si>
    <t>за 4 квартал 2022 года</t>
  </si>
  <si>
    <t>"31" 12  2022 г.</t>
  </si>
  <si>
    <t>4 квартал</t>
  </si>
  <si>
    <t>Уборка подвала (кв.47)</t>
  </si>
  <si>
    <t>Монтаж водостока над 2 подьездом (смета)</t>
  </si>
  <si>
    <t>Ремонт кровли (кв.80)</t>
  </si>
  <si>
    <t>Замена фанового стояка КНС (кв.80)</t>
  </si>
  <si>
    <t>Ремонт кровли (кв.39)</t>
  </si>
  <si>
    <t>октябрь</t>
  </si>
  <si>
    <t>ноябрь</t>
  </si>
  <si>
    <t>декабрь</t>
  </si>
  <si>
    <t xml:space="preserve">           2. Всего за период с "01" 10 2022 г. по "31" 12 2022 г. выполнено работ (оказано услуг) на общую сумму  триста сорок три тысячи триста тридцать рублей 49 копеек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</si>
  <si>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</si>
  <si>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</si>
  <si>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</si>
  <si>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</si>
  <si>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</si>
  <si>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</si>
  <si>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</si>
  <si>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Итого доходов:</t>
  </si>
  <si>
    <t>Расходы:</t>
  </si>
  <si>
    <t>Услуги по содержанию многоквартирного дома</t>
  </si>
  <si>
    <t xml:space="preserve">Обработка подъездов хлорсодержащими растворами опрыскивание 1 раз в неделю </t>
  </si>
  <si>
    <t>Работы по договору, всего</t>
  </si>
  <si>
    <t xml:space="preserve">    * Установка стенда на дет.площадке, реконструкция качелей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</si>
  <si>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</si>
  <si>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</si>
  <si>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</si>
  <si>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</si>
  <si>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</si>
  <si>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</si>
  <si>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</si>
  <si>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</si>
  <si>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</si>
  <si>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</si>
  <si>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по ж.д. ул. Свердлова, 35</t>
  </si>
  <si>
    <t>* холодная вода на СОИ - 37801,31</t>
  </si>
  <si>
    <t>* электроэнергия на СОИ-27384,97</t>
  </si>
  <si>
    <t>* водоотведение на СОИ- 22319,76</t>
  </si>
  <si>
    <t>Начислено всего 1199725,58</t>
  </si>
  <si>
    <t>Предъявлено населению 314500,5</t>
  </si>
  <si>
    <t>ч/ч</t>
  </si>
  <si>
    <t>Непредвиденные расходы 144,16 ч/ч</t>
  </si>
  <si>
    <t xml:space="preserve">    * ремонт оголовков вент каналов (смета)</t>
  </si>
  <si>
    <t xml:space="preserve">    * Ремонт кровли (смета)</t>
  </si>
  <si>
    <t xml:space="preserve">    * Монтаж водостока над 2 подьездом (смета)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</si>
</sst>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.5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/>
  </cellStyleXfs>
  <cellXfs count="9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3" fontId="2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3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43" fontId="2" fillId="0" borderId="0" xfId="0" applyNumberFormat="1" applyFont="1"/>
    <xf numFmtId="0" fontId="5" fillId="0" borderId="0" xfId="0" applyFont="1" applyBorder="1" applyAlignment="1">
      <alignment horizontal="left" vertical="center" wrapText="1"/>
    </xf>
    <xf numFmtId="43" fontId="5" fillId="0" borderId="0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3" fontId="5" fillId="0" borderId="0" xfId="0" applyNumberFormat="1" applyFont="1" applyBorder="1" applyAlignment="1">
      <alignment horizontal="center" vertical="center" wrapText="1"/>
    </xf>
    <xf numFmtId="43" fontId="2" fillId="0" borderId="0" xfId="1" applyFont="1"/>
    <xf numFmtId="0" fontId="7" fillId="0" borderId="3" xfId="0" applyFont="1" applyBorder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8" fillId="0" borderId="1" xfId="0" applyFont="1" applyBorder="1" applyAlignment="1">
      <alignment wrapText="1"/>
    </xf>
    <xf numFmtId="39" fontId="2" fillId="0" borderId="1" xfId="1" applyNumberFormat="1" applyFont="1" applyBorder="1" applyAlignment="1">
      <alignment horizontal="right" vertical="center" wrapText="1"/>
    </xf>
    <xf numFmtId="164" fontId="5" fillId="0" borderId="0" xfId="0" applyNumberFormat="1" applyFont="1"/>
    <xf numFmtId="164" fontId="5" fillId="0" borderId="0" xfId="1" applyNumberFormat="1" applyFont="1"/>
    <xf numFmtId="0" fontId="8" fillId="0" borderId="1" xfId="0" applyFont="1" applyBorder="1"/>
    <xf numFmtId="0" fontId="7" fillId="0" borderId="3" xfId="0" applyFont="1" applyBorder="1" applyAlignment="1">
      <alignment wrapText="1"/>
    </xf>
    <xf numFmtId="0" fontId="11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/>
    </xf>
    <xf numFmtId="43" fontId="8" fillId="0" borderId="1" xfId="1" applyFont="1" applyBorder="1" applyAlignment="1">
      <alignment horizontal="center" vertical="center" wrapText="1"/>
    </xf>
    <xf numFmtId="0" fontId="7" fillId="0" borderId="3" xfId="0" applyFont="1" applyBorder="1" applyAlignment="1"/>
    <xf numFmtId="0" fontId="7" fillId="0" borderId="3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7" fillId="3" borderId="3" xfId="0" applyFont="1" applyFill="1" applyBorder="1" applyAlignment="1">
      <alignment horizontal="right"/>
    </xf>
    <xf numFmtId="0" fontId="7" fillId="0" borderId="5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5" fillId="0" borderId="0" xfId="0" applyFont="1" applyAlignment="1"/>
    <xf numFmtId="0" fontId="8" fillId="0" borderId="0" xfId="0" applyFont="1"/>
    <xf numFmtId="0" fontId="8" fillId="0" borderId="0" xfId="0" applyFont="1" applyAlignment="1"/>
    <xf numFmtId="49" fontId="8" fillId="0" borderId="1" xfId="0" applyNumberFormat="1" applyFont="1" applyBorder="1"/>
    <xf numFmtId="43" fontId="12" fillId="0" borderId="1" xfId="1" applyFont="1" applyBorder="1" applyAlignment="1">
      <alignment horizontal="center"/>
    </xf>
    <xf numFmtId="4" fontId="15" fillId="0" borderId="0" xfId="0" applyNumberFormat="1" applyFont="1"/>
    <xf numFmtId="0" fontId="8" fillId="0" borderId="0" xfId="0" applyFont="1" applyAlignment="1">
      <alignment horizontal="left"/>
    </xf>
    <xf numFmtId="49" fontId="2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/>
    <xf numFmtId="43" fontId="8" fillId="2" borderId="1" xfId="1" applyFont="1" applyFill="1" applyBorder="1" applyAlignment="1">
      <alignment horizontal="center"/>
    </xf>
    <xf numFmtId="164" fontId="8" fillId="0" borderId="0" xfId="1" applyNumberFormat="1" applyFont="1" applyBorder="1"/>
    <xf numFmtId="43" fontId="8" fillId="0" borderId="0" xfId="0" applyNumberFormat="1" applyFont="1"/>
    <xf numFmtId="0" fontId="2" fillId="0" borderId="1" xfId="0" applyFont="1" applyBorder="1"/>
    <xf numFmtId="4" fontId="8" fillId="0" borderId="0" xfId="0" applyNumberFormat="1" applyFont="1"/>
    <xf numFmtId="0" fontId="8" fillId="0" borderId="0" xfId="0" applyFont="1" applyBorder="1"/>
    <xf numFmtId="0" fontId="8" fillId="0" borderId="1" xfId="0" applyFont="1" applyBorder="1" applyAlignment="1">
      <alignment vertical="center" wrapText="1"/>
    </xf>
    <xf numFmtId="49" fontId="8" fillId="2" borderId="1" xfId="0" applyNumberFormat="1" applyFont="1" applyFill="1" applyBorder="1" applyAlignment="1">
      <alignment vertical="center" wrapText="1"/>
    </xf>
    <xf numFmtId="49" fontId="8" fillId="2" borderId="7" xfId="0" applyNumberFormat="1" applyFont="1" applyFill="1" applyBorder="1" applyAlignment="1">
      <alignment vertical="center" wrapText="1"/>
    </xf>
    <xf numFmtId="0" fontId="7" fillId="0" borderId="8" xfId="0" applyFont="1" applyBorder="1" applyAlignment="1">
      <alignment wrapText="1"/>
    </xf>
    <xf numFmtId="49" fontId="8" fillId="0" borderId="1" xfId="0" applyNumberFormat="1" applyFont="1" applyBorder="1" applyAlignment="1">
      <alignment horizontal="left"/>
    </xf>
    <xf numFmtId="49" fontId="12" fillId="0" borderId="1" xfId="0" applyNumberFormat="1" applyFont="1" applyBorder="1" applyAlignment="1">
      <alignment horizontal="left"/>
    </xf>
    <xf numFmtId="164" fontId="12" fillId="0" borderId="1" xfId="1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43" fontId="8" fillId="0" borderId="0" xfId="1" applyFont="1" applyAlignment="1">
      <alignment horizontal="left"/>
    </xf>
    <xf numFmtId="43" fontId="8" fillId="0" borderId="0" xfId="1" applyFont="1"/>
    <xf numFmtId="0" fontId="2" fillId="0" borderId="0" xfId="0" applyFont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1" fillId="0" borderId="0" xfId="0" applyFont="1" applyAlignment="1">
      <alignment horizontal="right" wrapText="1"/>
    </xf>
    <xf numFmtId="0" fontId="5" fillId="0" borderId="2" xfId="0" applyFont="1" applyBorder="1" applyAlignment="1">
      <alignment horizontal="center"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8" fillId="0" borderId="1" xfId="0" applyNumberFormat="1" applyFont="1" applyBorder="1" applyAlignment="1">
      <alignment horizontal="left"/>
    </xf>
    <xf numFmtId="49" fontId="8" fillId="0" borderId="6" xfId="0" applyNumberFormat="1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8"/>
  <sheetViews>
    <sheetView view="pageBreakPreview" topLeftCell="A40" zoomScaleSheetLayoutView="100" workbookViewId="0">
      <selection activeCell="D29" sqref="D29:D33"/>
    </sheetView>
  </sheetViews>
  <sheetFormatPr defaultColWidth="9.140625" defaultRowHeight="1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6" width="9.140625" style="1"/>
    <col min="7" max="7" width="15.5703125" style="1" customWidth="1"/>
    <col min="8" max="16384" width="9.140625" style="1"/>
  </cols>
  <sheetData>
    <row r="1" spans="1:5">
      <c r="A1" s="81" t="s">
        <v>11</v>
      </c>
      <c r="B1" s="81"/>
      <c r="C1" s="81"/>
      <c r="D1" s="81"/>
      <c r="E1" s="81"/>
    </row>
    <row r="2" spans="1:5" ht="35.25" customHeight="1">
      <c r="A2" s="82" t="s">
        <v>12</v>
      </c>
      <c r="B2" s="83"/>
      <c r="C2" s="83"/>
      <c r="D2" s="83"/>
      <c r="E2" s="83"/>
    </row>
    <row r="3" spans="1:5" ht="15.75">
      <c r="A3" s="84" t="s">
        <v>61</v>
      </c>
      <c r="B3" s="84"/>
      <c r="C3" s="84"/>
      <c r="D3" s="84"/>
      <c r="E3" s="84"/>
    </row>
    <row r="4" spans="1:5" ht="15.75">
      <c r="A4" s="26" t="s">
        <v>13</v>
      </c>
      <c r="B4" s="27"/>
      <c r="C4" s="27"/>
      <c r="D4" s="85" t="s">
        <v>62</v>
      </c>
      <c r="E4" s="85"/>
    </row>
    <row r="5" spans="1:5" ht="18.75" customHeight="1">
      <c r="A5" s="74" t="s">
        <v>0</v>
      </c>
      <c r="B5" s="74"/>
      <c r="C5" s="74"/>
      <c r="D5" s="74"/>
      <c r="E5" s="74"/>
    </row>
    <row r="6" spans="1:5">
      <c r="A6" s="86" t="s">
        <v>25</v>
      </c>
      <c r="B6" s="86"/>
      <c r="C6" s="86"/>
      <c r="D6" s="86"/>
      <c r="E6" s="86"/>
    </row>
    <row r="7" spans="1:5">
      <c r="A7" s="78" t="s">
        <v>1</v>
      </c>
      <c r="B7" s="78"/>
      <c r="C7" s="78"/>
      <c r="D7" s="78"/>
      <c r="E7" s="78"/>
    </row>
    <row r="8" spans="1:5" ht="13.5" customHeight="1">
      <c r="A8" s="74" t="s">
        <v>49</v>
      </c>
      <c r="B8" s="74"/>
      <c r="C8" s="74"/>
      <c r="D8" s="74"/>
      <c r="E8" s="74"/>
    </row>
    <row r="9" spans="1:5" ht="23.25" customHeight="1">
      <c r="A9" s="87" t="s">
        <v>14</v>
      </c>
      <c r="B9" s="87"/>
      <c r="C9" s="87"/>
      <c r="D9" s="87"/>
      <c r="E9" s="87"/>
    </row>
    <row r="10" spans="1:5" ht="30" customHeight="1">
      <c r="A10" s="74" t="s">
        <v>50</v>
      </c>
      <c r="B10" s="74"/>
      <c r="C10" s="74"/>
      <c r="D10" s="74"/>
      <c r="E10" s="74"/>
    </row>
    <row r="11" spans="1:5">
      <c r="A11" s="78" t="s">
        <v>15</v>
      </c>
      <c r="B11" s="78"/>
      <c r="C11" s="78"/>
      <c r="D11" s="78"/>
      <c r="E11" s="78"/>
    </row>
    <row r="12" spans="1:5">
      <c r="A12" s="74" t="s">
        <v>22</v>
      </c>
      <c r="B12" s="74"/>
      <c r="C12" s="74"/>
      <c r="D12" s="74"/>
      <c r="E12" s="74"/>
    </row>
    <row r="13" spans="1:5">
      <c r="A13" s="78" t="s">
        <v>2</v>
      </c>
      <c r="B13" s="78"/>
      <c r="C13" s="78"/>
      <c r="D13" s="78"/>
      <c r="E13" s="78"/>
    </row>
    <row r="14" spans="1:5">
      <c r="A14" s="74" t="s">
        <v>23</v>
      </c>
      <c r="B14" s="74"/>
      <c r="C14" s="74"/>
      <c r="D14" s="74"/>
      <c r="E14" s="74"/>
    </row>
    <row r="15" spans="1:5" ht="10.5" customHeight="1">
      <c r="A15" s="78" t="s">
        <v>16</v>
      </c>
      <c r="B15" s="78"/>
      <c r="C15" s="78"/>
      <c r="D15" s="78"/>
      <c r="E15" s="78"/>
    </row>
    <row r="16" spans="1:5" ht="31.5" customHeight="1">
      <c r="A16" s="74" t="s">
        <v>17</v>
      </c>
      <c r="B16" s="74"/>
      <c r="C16" s="74"/>
      <c r="D16" s="74"/>
      <c r="E16" s="74"/>
    </row>
    <row r="17" spans="1:7" ht="58.5" customHeight="1">
      <c r="A17" s="74" t="s">
        <v>26</v>
      </c>
      <c r="B17" s="74"/>
      <c r="C17" s="74"/>
      <c r="D17" s="74"/>
      <c r="E17" s="74"/>
    </row>
    <row r="18" spans="1:7" ht="38.25" customHeight="1">
      <c r="A18" s="79" t="s">
        <v>27</v>
      </c>
      <c r="B18" s="79"/>
      <c r="C18" s="79"/>
      <c r="D18" s="79"/>
      <c r="E18" s="79"/>
    </row>
    <row r="19" spans="1:7">
      <c r="A19" s="79"/>
      <c r="B19" s="79"/>
      <c r="C19" s="79"/>
      <c r="D19" s="79"/>
      <c r="E19" s="79"/>
      <c r="F19" s="1">
        <f>818.7+3874.5</f>
        <v>4693.2</v>
      </c>
      <c r="G19" s="1">
        <v>3</v>
      </c>
    </row>
    <row r="20" spans="1:7" ht="135">
      <c r="A20" s="2" t="s">
        <v>7</v>
      </c>
      <c r="B20" s="2" t="s">
        <v>10</v>
      </c>
      <c r="C20" s="2" t="s">
        <v>3</v>
      </c>
      <c r="D20" s="2" t="s">
        <v>9</v>
      </c>
      <c r="E20" s="2" t="s">
        <v>8</v>
      </c>
    </row>
    <row r="21" spans="1:7" ht="51">
      <c r="A21" s="20" t="s">
        <v>46</v>
      </c>
      <c r="B21" s="18" t="s">
        <v>44</v>
      </c>
      <c r="C21" s="2" t="s">
        <v>4</v>
      </c>
      <c r="D21" s="2">
        <v>12.8</v>
      </c>
      <c r="E21" s="4">
        <f>D21*F19*G19</f>
        <v>180218.88</v>
      </c>
      <c r="G21" s="10"/>
    </row>
    <row r="22" spans="1:7" ht="45">
      <c r="A22" s="3" t="s">
        <v>58</v>
      </c>
      <c r="B22" s="18" t="s">
        <v>29</v>
      </c>
      <c r="C22" s="2" t="s">
        <v>4</v>
      </c>
      <c r="D22" s="2"/>
      <c r="E22" s="4">
        <f>2111.34*3</f>
        <v>6334.02</v>
      </c>
      <c r="G22" s="10"/>
    </row>
    <row r="23" spans="1:7">
      <c r="A23" s="3" t="s">
        <v>40</v>
      </c>
      <c r="B23" s="18" t="s">
        <v>24</v>
      </c>
      <c r="C23" s="2" t="s">
        <v>4</v>
      </c>
      <c r="D23" s="2">
        <v>5</v>
      </c>
      <c r="E23" s="4">
        <f>D23*F19*G19</f>
        <v>70398</v>
      </c>
      <c r="G23" s="10"/>
    </row>
    <row r="24" spans="1:7">
      <c r="A24" s="3" t="s">
        <v>60</v>
      </c>
      <c r="B24" s="18" t="s">
        <v>29</v>
      </c>
      <c r="C24" s="2"/>
      <c r="D24" s="2"/>
      <c r="E24" s="4">
        <v>0</v>
      </c>
      <c r="G24" s="10"/>
    </row>
    <row r="25" spans="1:7" ht="15.75">
      <c r="A25" s="24" t="s">
        <v>56</v>
      </c>
      <c r="B25" s="18" t="s">
        <v>29</v>
      </c>
      <c r="C25" s="2" t="s">
        <v>30</v>
      </c>
      <c r="D25" s="2"/>
      <c r="E25" s="21">
        <v>9688.4500000000007</v>
      </c>
      <c r="G25" s="10"/>
    </row>
    <row r="26" spans="1:7">
      <c r="A26" s="3" t="s">
        <v>54</v>
      </c>
      <c r="B26" s="18" t="s">
        <v>29</v>
      </c>
      <c r="C26" s="2" t="s">
        <v>30</v>
      </c>
      <c r="D26" s="2"/>
      <c r="E26" s="4">
        <v>7962.72</v>
      </c>
      <c r="G26" s="10"/>
    </row>
    <row r="27" spans="1:7">
      <c r="A27" s="3" t="s">
        <v>55</v>
      </c>
      <c r="B27" s="18" t="s">
        <v>29</v>
      </c>
      <c r="C27" s="2" t="s">
        <v>30</v>
      </c>
      <c r="D27" s="2"/>
      <c r="E27" s="4">
        <v>2005.71</v>
      </c>
      <c r="G27" s="10"/>
    </row>
    <row r="28" spans="1:7">
      <c r="A28" s="3" t="s">
        <v>28</v>
      </c>
      <c r="B28" s="18" t="s">
        <v>29</v>
      </c>
      <c r="C28" s="2" t="s">
        <v>30</v>
      </c>
      <c r="D28" s="2"/>
      <c r="E28" s="4">
        <v>14484.42</v>
      </c>
      <c r="G28" s="10"/>
    </row>
    <row r="29" spans="1:7" ht="30">
      <c r="A29" s="25" t="s">
        <v>63</v>
      </c>
      <c r="B29" s="18" t="s">
        <v>68</v>
      </c>
      <c r="C29" s="2" t="s">
        <v>57</v>
      </c>
      <c r="D29" s="16">
        <v>2</v>
      </c>
      <c r="E29" s="4">
        <f>D29*218.47</f>
        <v>436.94</v>
      </c>
      <c r="G29" s="10"/>
    </row>
    <row r="30" spans="1:7">
      <c r="A30" s="25" t="s">
        <v>64</v>
      </c>
      <c r="B30" s="18" t="s">
        <v>42</v>
      </c>
      <c r="C30" s="2" t="s">
        <v>57</v>
      </c>
      <c r="D30" s="16">
        <v>2.66</v>
      </c>
      <c r="E30" s="4">
        <f t="shared" ref="E30:E33" si="0">D30*218.47</f>
        <v>581.13020000000006</v>
      </c>
      <c r="G30" s="10"/>
    </row>
    <row r="31" spans="1:7" ht="30">
      <c r="A31" s="25" t="s">
        <v>65</v>
      </c>
      <c r="B31" s="18" t="s">
        <v>42</v>
      </c>
      <c r="C31" s="2" t="s">
        <v>57</v>
      </c>
      <c r="D31" s="16">
        <v>6</v>
      </c>
      <c r="E31" s="4">
        <f t="shared" si="0"/>
        <v>1310.82</v>
      </c>
      <c r="G31" s="10"/>
    </row>
    <row r="32" spans="1:7" ht="30">
      <c r="A32" s="25" t="s">
        <v>66</v>
      </c>
      <c r="B32" s="18" t="s">
        <v>42</v>
      </c>
      <c r="C32" s="2" t="s">
        <v>57</v>
      </c>
      <c r="D32" s="16">
        <v>22</v>
      </c>
      <c r="E32" s="4">
        <f t="shared" si="0"/>
        <v>4806.34</v>
      </c>
      <c r="G32" s="10"/>
    </row>
    <row r="33" spans="1:9">
      <c r="A33" s="25" t="s">
        <v>67</v>
      </c>
      <c r="B33" s="18" t="s">
        <v>42</v>
      </c>
      <c r="C33" s="2" t="s">
        <v>57</v>
      </c>
      <c r="D33" s="16">
        <v>42</v>
      </c>
      <c r="E33" s="4">
        <f t="shared" si="0"/>
        <v>9175.74</v>
      </c>
      <c r="G33" s="10"/>
    </row>
    <row r="34" spans="1:9">
      <c r="A34" s="25"/>
      <c r="B34" s="31"/>
      <c r="C34" s="2"/>
      <c r="D34" s="28"/>
      <c r="E34" s="4"/>
      <c r="G34" s="10"/>
    </row>
    <row r="35" spans="1:9" s="9" customFormat="1" ht="14.25">
      <c r="A35" s="5" t="s">
        <v>31</v>
      </c>
      <c r="B35" s="6"/>
      <c r="C35" s="7"/>
      <c r="D35" s="6"/>
      <c r="E35" s="8">
        <f>SUM(E21:E34)</f>
        <v>307403.17019999999</v>
      </c>
    </row>
    <row r="36" spans="1:9" s="9" customFormat="1" ht="14.25">
      <c r="A36" s="11"/>
      <c r="B36" s="12"/>
      <c r="C36" s="13"/>
      <c r="D36" s="12"/>
      <c r="E36" s="14"/>
    </row>
    <row r="37" spans="1:9" ht="33.75" customHeight="1">
      <c r="A37" s="80" t="s">
        <v>70</v>
      </c>
      <c r="B37" s="80"/>
      <c r="C37" s="80"/>
      <c r="D37" s="80"/>
      <c r="E37" s="80"/>
    </row>
    <row r="38" spans="1:9" ht="33" customHeight="1">
      <c r="A38" s="74" t="s">
        <v>21</v>
      </c>
      <c r="B38" s="74"/>
      <c r="C38" s="74"/>
      <c r="D38" s="74"/>
      <c r="E38" s="74"/>
    </row>
    <row r="39" spans="1:9" ht="13.9" customHeight="1">
      <c r="A39" s="74" t="s">
        <v>20</v>
      </c>
      <c r="B39" s="74"/>
      <c r="C39" s="74"/>
      <c r="D39" s="74"/>
      <c r="E39" s="74"/>
    </row>
    <row r="40" spans="1:9" ht="28.5" customHeight="1">
      <c r="A40" s="74" t="s">
        <v>33</v>
      </c>
      <c r="B40" s="74"/>
      <c r="C40" s="74"/>
      <c r="D40" s="74"/>
      <c r="E40" s="74"/>
    </row>
    <row r="41" spans="1:9">
      <c r="A41" s="77" t="s">
        <v>5</v>
      </c>
      <c r="B41" s="77"/>
      <c r="C41" s="77"/>
      <c r="D41" s="77"/>
      <c r="E41" s="77"/>
    </row>
    <row r="42" spans="1:9">
      <c r="A42" s="74" t="s">
        <v>18</v>
      </c>
      <c r="B42" s="74"/>
      <c r="C42" s="74"/>
      <c r="D42" s="74"/>
      <c r="E42" s="74"/>
      <c r="I42" s="1" t="s">
        <v>38</v>
      </c>
    </row>
    <row r="43" spans="1:9" ht="13.9" customHeight="1">
      <c r="A43" s="75" t="s">
        <v>32</v>
      </c>
      <c r="B43" s="75"/>
      <c r="C43" s="75"/>
      <c r="D43" s="75"/>
      <c r="E43" s="75"/>
    </row>
    <row r="44" spans="1:9">
      <c r="B44" s="76" t="s">
        <v>19</v>
      </c>
      <c r="C44" s="76"/>
      <c r="D44" s="76"/>
      <c r="E44" s="30" t="s">
        <v>6</v>
      </c>
    </row>
    <row r="45" spans="1:9">
      <c r="A45" s="19"/>
      <c r="B45" s="19"/>
      <c r="C45" s="19"/>
      <c r="D45" s="19"/>
      <c r="E45" s="19"/>
    </row>
    <row r="46" spans="1:9" ht="13.9" customHeight="1">
      <c r="A46" s="75" t="s">
        <v>51</v>
      </c>
      <c r="B46" s="75"/>
      <c r="C46" s="75"/>
      <c r="D46" s="75"/>
      <c r="E46" s="75"/>
    </row>
    <row r="47" spans="1:9">
      <c r="B47" s="76" t="s">
        <v>19</v>
      </c>
      <c r="C47" s="76"/>
      <c r="D47" s="76"/>
      <c r="E47" s="30" t="s">
        <v>6</v>
      </c>
    </row>
    <row r="48" spans="1:9">
      <c r="A48" s="1" t="s">
        <v>39</v>
      </c>
    </row>
    <row r="49" spans="1:7">
      <c r="A49" s="9" t="s">
        <v>34</v>
      </c>
    </row>
    <row r="50" spans="1:7">
      <c r="A50" s="9" t="s">
        <v>43</v>
      </c>
      <c r="B50" s="23">
        <v>-4243.51</v>
      </c>
    </row>
    <row r="51" spans="1:7" ht="36" customHeight="1">
      <c r="A51" s="29" t="s">
        <v>69</v>
      </c>
      <c r="B51" s="15"/>
    </row>
    <row r="52" spans="1:7">
      <c r="A52" s="1" t="s">
        <v>35</v>
      </c>
      <c r="B52" s="15">
        <v>284047.59999999998</v>
      </c>
    </row>
    <row r="53" spans="1:7">
      <c r="A53" s="1" t="s">
        <v>37</v>
      </c>
      <c r="B53" s="15">
        <f>F53+F54+F55</f>
        <v>81087.19</v>
      </c>
      <c r="F53" s="1">
        <v>46644.68</v>
      </c>
      <c r="G53" s="1" t="s">
        <v>52</v>
      </c>
    </row>
    <row r="54" spans="1:7">
      <c r="A54" s="1" t="s">
        <v>47</v>
      </c>
      <c r="B54" s="15">
        <v>1050</v>
      </c>
      <c r="F54" s="1">
        <v>4336.8</v>
      </c>
      <c r="G54" s="1" t="s">
        <v>53</v>
      </c>
    </row>
    <row r="55" spans="1:7">
      <c r="A55" s="1" t="s">
        <v>45</v>
      </c>
      <c r="B55" s="15">
        <f>3*330</f>
        <v>990</v>
      </c>
      <c r="F55" s="1">
        <v>30105.71</v>
      </c>
      <c r="G55" s="1" t="s">
        <v>59</v>
      </c>
    </row>
    <row r="56" spans="1:7">
      <c r="A56" s="1" t="s">
        <v>48</v>
      </c>
      <c r="B56" s="15">
        <f>3*300</f>
        <v>900</v>
      </c>
    </row>
    <row r="57" spans="1:7" ht="30">
      <c r="A57" s="29" t="s">
        <v>41</v>
      </c>
      <c r="B57" s="15">
        <f>E35</f>
        <v>307403.17019999999</v>
      </c>
    </row>
    <row r="58" spans="1:7">
      <c r="A58" s="17" t="s">
        <v>36</v>
      </c>
      <c r="B58" s="22">
        <f>B50+B52+B53+B54+B55+B56-B57</f>
        <v>56428.109799999977</v>
      </c>
    </row>
  </sheetData>
  <mergeCells count="29"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  <mergeCell ref="A41:E41"/>
    <mergeCell ref="A13:E13"/>
    <mergeCell ref="A14:E14"/>
    <mergeCell ref="A15:E15"/>
    <mergeCell ref="A16:E16"/>
    <mergeCell ref="A17:E17"/>
    <mergeCell ref="A18:E18"/>
    <mergeCell ref="A19:E19"/>
    <mergeCell ref="A37:E37"/>
    <mergeCell ref="A38:E38"/>
    <mergeCell ref="A39:E39"/>
    <mergeCell ref="A40:E40"/>
    <mergeCell ref="A42:E42"/>
    <mergeCell ref="A43:E43"/>
    <mergeCell ref="B44:D44"/>
    <mergeCell ref="A46:E46"/>
    <mergeCell ref="B47:D47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5"/>
  <sheetViews>
    <sheetView view="pageBreakPreview" topLeftCell="A40" zoomScaleSheetLayoutView="100" workbookViewId="0">
      <selection activeCell="A28" sqref="A28"/>
    </sheetView>
  </sheetViews>
  <sheetFormatPr defaultColWidth="9.140625" defaultRowHeight="1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6" width="9.140625" style="1"/>
    <col min="7" max="7" width="15.5703125" style="1" customWidth="1"/>
    <col min="8" max="16384" width="9.140625" style="1"/>
  </cols>
  <sheetData>
    <row r="1" spans="1:5">
      <c r="A1" s="81" t="s">
        <v>11</v>
      </c>
      <c r="B1" s="81"/>
      <c r="C1" s="81"/>
      <c r="D1" s="81"/>
      <c r="E1" s="81"/>
    </row>
    <row r="2" spans="1:5" ht="35.25" customHeight="1">
      <c r="A2" s="82" t="s">
        <v>12</v>
      </c>
      <c r="B2" s="83"/>
      <c r="C2" s="83"/>
      <c r="D2" s="83"/>
      <c r="E2" s="83"/>
    </row>
    <row r="3" spans="1:5">
      <c r="A3" s="82" t="s">
        <v>74</v>
      </c>
      <c r="B3" s="82"/>
      <c r="C3" s="82"/>
      <c r="D3" s="82"/>
      <c r="E3" s="82"/>
    </row>
    <row r="4" spans="1:5">
      <c r="A4" s="36" t="s">
        <v>13</v>
      </c>
      <c r="B4" s="37"/>
      <c r="C4" s="37"/>
      <c r="D4" s="88" t="s">
        <v>75</v>
      </c>
      <c r="E4" s="88"/>
    </row>
    <row r="5" spans="1:5" ht="18.75" customHeight="1">
      <c r="A5" s="74" t="s">
        <v>0</v>
      </c>
      <c r="B5" s="74"/>
      <c r="C5" s="74"/>
      <c r="D5" s="74"/>
      <c r="E5" s="74"/>
    </row>
    <row r="6" spans="1:5">
      <c r="A6" s="86" t="s">
        <v>25</v>
      </c>
      <c r="B6" s="86"/>
      <c r="C6" s="86"/>
      <c r="D6" s="86"/>
      <c r="E6" s="86"/>
    </row>
    <row r="7" spans="1:5">
      <c r="A7" s="78" t="s">
        <v>1</v>
      </c>
      <c r="B7" s="78"/>
      <c r="C7" s="78"/>
      <c r="D7" s="78"/>
      <c r="E7" s="78"/>
    </row>
    <row r="8" spans="1:5" ht="13.5" customHeight="1">
      <c r="A8" s="74" t="s">
        <v>72</v>
      </c>
      <c r="B8" s="74"/>
      <c r="C8" s="74"/>
      <c r="D8" s="74"/>
      <c r="E8" s="74"/>
    </row>
    <row r="9" spans="1:5" ht="23.25" customHeight="1">
      <c r="A9" s="87" t="s">
        <v>14</v>
      </c>
      <c r="B9" s="87"/>
      <c r="C9" s="87"/>
      <c r="D9" s="87"/>
      <c r="E9" s="87"/>
    </row>
    <row r="10" spans="1:5" ht="30" customHeight="1">
      <c r="A10" s="74" t="s">
        <v>71</v>
      </c>
      <c r="B10" s="74"/>
      <c r="C10" s="74"/>
      <c r="D10" s="74"/>
      <c r="E10" s="74"/>
    </row>
    <row r="11" spans="1:5">
      <c r="A11" s="78" t="s">
        <v>15</v>
      </c>
      <c r="B11" s="78"/>
      <c r="C11" s="78"/>
      <c r="D11" s="78"/>
      <c r="E11" s="78"/>
    </row>
    <row r="12" spans="1:5">
      <c r="A12" s="74" t="s">
        <v>22</v>
      </c>
      <c r="B12" s="74"/>
      <c r="C12" s="74"/>
      <c r="D12" s="74"/>
      <c r="E12" s="74"/>
    </row>
    <row r="13" spans="1:5">
      <c r="A13" s="78" t="s">
        <v>2</v>
      </c>
      <c r="B13" s="78"/>
      <c r="C13" s="78"/>
      <c r="D13" s="78"/>
      <c r="E13" s="78"/>
    </row>
    <row r="14" spans="1:5">
      <c r="A14" s="74" t="s">
        <v>23</v>
      </c>
      <c r="B14" s="74"/>
      <c r="C14" s="74"/>
      <c r="D14" s="74"/>
      <c r="E14" s="74"/>
    </row>
    <row r="15" spans="1:5" ht="10.5" customHeight="1">
      <c r="A15" s="78" t="s">
        <v>16</v>
      </c>
      <c r="B15" s="78"/>
      <c r="C15" s="78"/>
      <c r="D15" s="78"/>
      <c r="E15" s="78"/>
    </row>
    <row r="16" spans="1:5" ht="31.5" customHeight="1">
      <c r="A16" s="74" t="s">
        <v>17</v>
      </c>
      <c r="B16" s="74"/>
      <c r="C16" s="74"/>
      <c r="D16" s="74"/>
      <c r="E16" s="74"/>
    </row>
    <row r="17" spans="1:7" ht="58.5" customHeight="1">
      <c r="A17" s="74" t="s">
        <v>26</v>
      </c>
      <c r="B17" s="74"/>
      <c r="C17" s="74"/>
      <c r="D17" s="74"/>
      <c r="E17" s="74"/>
    </row>
    <row r="18" spans="1:7" ht="38.25" customHeight="1">
      <c r="A18" s="79" t="s">
        <v>27</v>
      </c>
      <c r="B18" s="79"/>
      <c r="C18" s="79"/>
      <c r="D18" s="79"/>
      <c r="E18" s="79"/>
    </row>
    <row r="19" spans="1:7">
      <c r="A19" s="79"/>
      <c r="B19" s="79"/>
      <c r="C19" s="79"/>
      <c r="D19" s="79"/>
      <c r="E19" s="79"/>
      <c r="F19" s="1">
        <f>818.7+3874.5</f>
        <v>4693.2</v>
      </c>
      <c r="G19" s="1">
        <v>3</v>
      </c>
    </row>
    <row r="20" spans="1:7" ht="135">
      <c r="A20" s="2" t="s">
        <v>7</v>
      </c>
      <c r="B20" s="2" t="s">
        <v>10</v>
      </c>
      <c r="C20" s="2" t="s">
        <v>3</v>
      </c>
      <c r="D20" s="2" t="s">
        <v>9</v>
      </c>
      <c r="E20" s="2" t="s">
        <v>8</v>
      </c>
    </row>
    <row r="21" spans="1:7" ht="51">
      <c r="A21" s="20" t="s">
        <v>46</v>
      </c>
      <c r="B21" s="18" t="s">
        <v>44</v>
      </c>
      <c r="C21" s="2" t="s">
        <v>4</v>
      </c>
      <c r="D21" s="2">
        <v>12.8</v>
      </c>
      <c r="E21" s="4">
        <f>D21*F19*G19</f>
        <v>180218.88</v>
      </c>
      <c r="G21" s="10"/>
    </row>
    <row r="22" spans="1:7">
      <c r="A22" s="3" t="s">
        <v>40</v>
      </c>
      <c r="B22" s="18" t="s">
        <v>24</v>
      </c>
      <c r="C22" s="2" t="s">
        <v>4</v>
      </c>
      <c r="D22" s="2">
        <v>5</v>
      </c>
      <c r="E22" s="4">
        <f>D22*F19*G19</f>
        <v>70398</v>
      </c>
      <c r="G22" s="10"/>
    </row>
    <row r="23" spans="1:7">
      <c r="A23" s="3" t="s">
        <v>60</v>
      </c>
      <c r="B23" s="18" t="s">
        <v>83</v>
      </c>
      <c r="C23" s="2"/>
      <c r="D23" s="2"/>
      <c r="E23" s="4">
        <v>0</v>
      </c>
      <c r="G23" s="10"/>
    </row>
    <row r="24" spans="1:7" ht="15.75">
      <c r="A24" s="24" t="s">
        <v>56</v>
      </c>
      <c r="B24" s="18" t="s">
        <v>83</v>
      </c>
      <c r="C24" s="2" t="s">
        <v>30</v>
      </c>
      <c r="D24" s="2"/>
      <c r="E24" s="21">
        <v>5680.48</v>
      </c>
      <c r="G24" s="10"/>
    </row>
    <row r="25" spans="1:7">
      <c r="A25" s="3" t="s">
        <v>54</v>
      </c>
      <c r="B25" s="18" t="s">
        <v>83</v>
      </c>
      <c r="C25" s="2" t="s">
        <v>30</v>
      </c>
      <c r="D25" s="2"/>
      <c r="E25" s="4">
        <v>7428.48</v>
      </c>
      <c r="G25" s="10"/>
    </row>
    <row r="26" spans="1:7">
      <c r="A26" s="3" t="s">
        <v>55</v>
      </c>
      <c r="B26" s="18" t="s">
        <v>83</v>
      </c>
      <c r="C26" s="2" t="s">
        <v>30</v>
      </c>
      <c r="D26" s="2"/>
      <c r="E26" s="4">
        <v>2005.71</v>
      </c>
      <c r="G26" s="10"/>
    </row>
    <row r="27" spans="1:7">
      <c r="A27" s="3" t="s">
        <v>28</v>
      </c>
      <c r="B27" s="18" t="s">
        <v>83</v>
      </c>
      <c r="C27" s="2" t="s">
        <v>30</v>
      </c>
      <c r="D27" s="2"/>
      <c r="E27" s="4">
        <v>5622.48</v>
      </c>
      <c r="G27" s="10"/>
    </row>
    <row r="28" spans="1:7" ht="30">
      <c r="A28" s="25" t="s">
        <v>76</v>
      </c>
      <c r="B28" s="18" t="s">
        <v>81</v>
      </c>
      <c r="C28" s="2" t="s">
        <v>30</v>
      </c>
      <c r="D28" s="42"/>
      <c r="E28" s="4">
        <v>55041.63</v>
      </c>
      <c r="G28" s="10"/>
    </row>
    <row r="29" spans="1:7" ht="30">
      <c r="A29" s="25" t="s">
        <v>77</v>
      </c>
      <c r="B29" s="18" t="s">
        <v>80</v>
      </c>
      <c r="C29" s="2" t="s">
        <v>57</v>
      </c>
      <c r="D29" s="16">
        <v>24</v>
      </c>
      <c r="E29" s="4">
        <f t="shared" ref="E29:E30" si="0">D29*218.47</f>
        <v>5243.28</v>
      </c>
      <c r="G29" s="10"/>
    </row>
    <row r="30" spans="1:7">
      <c r="A30" s="25" t="s">
        <v>78</v>
      </c>
      <c r="B30" s="18" t="s">
        <v>82</v>
      </c>
      <c r="C30" s="2" t="s">
        <v>57</v>
      </c>
      <c r="D30" s="16">
        <v>8</v>
      </c>
      <c r="E30" s="4">
        <f t="shared" si="0"/>
        <v>1747.76</v>
      </c>
      <c r="G30" s="10"/>
    </row>
    <row r="31" spans="1:7" ht="45">
      <c r="A31" s="38" t="s">
        <v>79</v>
      </c>
      <c r="B31" s="18" t="s">
        <v>80</v>
      </c>
      <c r="C31" s="39" t="s">
        <v>30</v>
      </c>
      <c r="D31" s="40"/>
      <c r="E31" s="41">
        <v>3421.27</v>
      </c>
      <c r="G31" s="10"/>
    </row>
    <row r="32" spans="1:7" s="9" customFormat="1" ht="14.25">
      <c r="A32" s="5" t="s">
        <v>31</v>
      </c>
      <c r="B32" s="6"/>
      <c r="C32" s="7"/>
      <c r="D32" s="6"/>
      <c r="E32" s="8">
        <f>SUM(E21:E31)</f>
        <v>336807.97000000009</v>
      </c>
    </row>
    <row r="33" spans="1:9" s="9" customFormat="1" ht="14.25">
      <c r="A33" s="11"/>
      <c r="B33" s="12"/>
      <c r="C33" s="13"/>
      <c r="D33" s="12"/>
      <c r="E33" s="14"/>
    </row>
    <row r="34" spans="1:9" ht="33.75" customHeight="1">
      <c r="A34" s="80" t="s">
        <v>85</v>
      </c>
      <c r="B34" s="80"/>
      <c r="C34" s="80"/>
      <c r="D34" s="80"/>
      <c r="E34" s="80"/>
    </row>
    <row r="35" spans="1:9" ht="33" customHeight="1">
      <c r="A35" s="74" t="s">
        <v>21</v>
      </c>
      <c r="B35" s="74"/>
      <c r="C35" s="74"/>
      <c r="D35" s="74"/>
      <c r="E35" s="74"/>
    </row>
    <row r="36" spans="1:9" ht="13.9" customHeight="1">
      <c r="A36" s="74" t="s">
        <v>20</v>
      </c>
      <c r="B36" s="74"/>
      <c r="C36" s="74"/>
      <c r="D36" s="74"/>
      <c r="E36" s="74"/>
    </row>
    <row r="37" spans="1:9" ht="28.5" customHeight="1">
      <c r="A37" s="74" t="s">
        <v>33</v>
      </c>
      <c r="B37" s="74"/>
      <c r="C37" s="74"/>
      <c r="D37" s="74"/>
      <c r="E37" s="74"/>
    </row>
    <row r="38" spans="1:9">
      <c r="A38" s="77" t="s">
        <v>5</v>
      </c>
      <c r="B38" s="77"/>
      <c r="C38" s="77"/>
      <c r="D38" s="77"/>
      <c r="E38" s="77"/>
    </row>
    <row r="39" spans="1:9">
      <c r="A39" s="74" t="s">
        <v>18</v>
      </c>
      <c r="B39" s="74"/>
      <c r="C39" s="74"/>
      <c r="D39" s="74"/>
      <c r="E39" s="74"/>
      <c r="I39" s="1" t="s">
        <v>38</v>
      </c>
    </row>
    <row r="40" spans="1:9" ht="13.9" customHeight="1">
      <c r="A40" s="75" t="s">
        <v>32</v>
      </c>
      <c r="B40" s="75"/>
      <c r="C40" s="75"/>
      <c r="D40" s="75"/>
      <c r="E40" s="75"/>
    </row>
    <row r="41" spans="1:9">
      <c r="B41" s="76" t="s">
        <v>19</v>
      </c>
      <c r="C41" s="76"/>
      <c r="D41" s="76"/>
      <c r="E41" s="32" t="s">
        <v>6</v>
      </c>
    </row>
    <row r="42" spans="1:9">
      <c r="A42" s="19"/>
      <c r="B42" s="19"/>
      <c r="C42" s="19"/>
      <c r="D42" s="19"/>
      <c r="E42" s="19"/>
    </row>
    <row r="43" spans="1:9" ht="13.9" customHeight="1">
      <c r="A43" s="75" t="s">
        <v>73</v>
      </c>
      <c r="B43" s="75"/>
      <c r="C43" s="75"/>
      <c r="D43" s="75"/>
      <c r="E43" s="75"/>
    </row>
    <row r="44" spans="1:9">
      <c r="B44" s="76" t="s">
        <v>19</v>
      </c>
      <c r="C44" s="76"/>
      <c r="D44" s="76"/>
      <c r="E44" s="32" t="s">
        <v>6</v>
      </c>
    </row>
    <row r="45" spans="1:9">
      <c r="A45" s="1" t="s">
        <v>39</v>
      </c>
    </row>
    <row r="46" spans="1:9">
      <c r="A46" s="9" t="s">
        <v>34</v>
      </c>
    </row>
    <row r="47" spans="1:9">
      <c r="A47" s="9" t="s">
        <v>43</v>
      </c>
      <c r="B47" s="23">
        <f>'1 кв'!B58</f>
        <v>56428.109799999977</v>
      </c>
    </row>
    <row r="48" spans="1:9" ht="36" customHeight="1">
      <c r="A48" s="33" t="s">
        <v>84</v>
      </c>
      <c r="B48" s="15"/>
    </row>
    <row r="49" spans="1:7">
      <c r="A49" s="1" t="s">
        <v>35</v>
      </c>
      <c r="B49" s="15">
        <f>286875.53-96.26</f>
        <v>286779.27</v>
      </c>
    </row>
    <row r="50" spans="1:7">
      <c r="A50" s="1" t="s">
        <v>37</v>
      </c>
      <c r="B50" s="15">
        <f>F50+F51+F52</f>
        <v>43013.06</v>
      </c>
      <c r="F50" s="1">
        <v>11661.17</v>
      </c>
      <c r="G50" s="1" t="s">
        <v>52</v>
      </c>
    </row>
    <row r="51" spans="1:7">
      <c r="A51" s="1" t="s">
        <v>47</v>
      </c>
      <c r="B51" s="15">
        <v>1050</v>
      </c>
      <c r="F51" s="1">
        <v>6329.64</v>
      </c>
      <c r="G51" s="1" t="s">
        <v>53</v>
      </c>
    </row>
    <row r="52" spans="1:7">
      <c r="A52" s="1" t="s">
        <v>45</v>
      </c>
      <c r="B52" s="15">
        <f>3*330</f>
        <v>990</v>
      </c>
      <c r="F52" s="1">
        <v>25022.25</v>
      </c>
      <c r="G52" s="1" t="s">
        <v>59</v>
      </c>
    </row>
    <row r="53" spans="1:7">
      <c r="A53" s="1" t="s">
        <v>48</v>
      </c>
      <c r="B53" s="15">
        <f>3*300</f>
        <v>900</v>
      </c>
    </row>
    <row r="54" spans="1:7" ht="30">
      <c r="A54" s="33" t="s">
        <v>41</v>
      </c>
      <c r="B54" s="15">
        <f>E32</f>
        <v>336807.97000000009</v>
      </c>
    </row>
    <row r="55" spans="1:7">
      <c r="A55" s="17" t="s">
        <v>36</v>
      </c>
      <c r="B55" s="22">
        <f>B47+B49+B50+B51+B52+B53-B54</f>
        <v>52352.469799999904</v>
      </c>
    </row>
  </sheetData>
  <mergeCells count="29">
    <mergeCell ref="A39:E39"/>
    <mergeCell ref="A40:E40"/>
    <mergeCell ref="B41:D41"/>
    <mergeCell ref="A43:E43"/>
    <mergeCell ref="B44:D44"/>
    <mergeCell ref="A38:E38"/>
    <mergeCell ref="A13:E13"/>
    <mergeCell ref="A14:E14"/>
    <mergeCell ref="A15:E15"/>
    <mergeCell ref="A16:E16"/>
    <mergeCell ref="A17:E17"/>
    <mergeCell ref="A18:E18"/>
    <mergeCell ref="A19:E19"/>
    <mergeCell ref="A34:E34"/>
    <mergeCell ref="A35:E35"/>
    <mergeCell ref="A36:E36"/>
    <mergeCell ref="A37:E37"/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3"/>
  <sheetViews>
    <sheetView view="pageBreakPreview" topLeftCell="A34" zoomScaleSheetLayoutView="100" workbookViewId="0">
      <selection activeCell="A29" sqref="A29"/>
    </sheetView>
  </sheetViews>
  <sheetFormatPr defaultColWidth="9.140625" defaultRowHeight="1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6" width="9.140625" style="1"/>
    <col min="7" max="7" width="15.5703125" style="1" customWidth="1"/>
    <col min="8" max="16384" width="9.140625" style="1"/>
  </cols>
  <sheetData>
    <row r="1" spans="1:5">
      <c r="A1" s="81" t="s">
        <v>11</v>
      </c>
      <c r="B1" s="81"/>
      <c r="C1" s="81"/>
      <c r="D1" s="81"/>
      <c r="E1" s="81"/>
    </row>
    <row r="2" spans="1:5" ht="35.25" customHeight="1">
      <c r="A2" s="82" t="s">
        <v>12</v>
      </c>
      <c r="B2" s="83"/>
      <c r="C2" s="83"/>
      <c r="D2" s="83"/>
      <c r="E2" s="83"/>
    </row>
    <row r="3" spans="1:5">
      <c r="A3" s="82" t="s">
        <v>86</v>
      </c>
      <c r="B3" s="82"/>
      <c r="C3" s="82"/>
      <c r="D3" s="82"/>
      <c r="E3" s="82"/>
    </row>
    <row r="4" spans="1:5">
      <c r="A4" s="36" t="s">
        <v>13</v>
      </c>
      <c r="B4" s="37"/>
      <c r="C4" s="37"/>
      <c r="D4" s="88" t="s">
        <v>87</v>
      </c>
      <c r="E4" s="88"/>
    </row>
    <row r="5" spans="1:5" ht="18.75" customHeight="1">
      <c r="A5" s="74" t="s">
        <v>0</v>
      </c>
      <c r="B5" s="74"/>
      <c r="C5" s="74"/>
      <c r="D5" s="74"/>
      <c r="E5" s="74"/>
    </row>
    <row r="6" spans="1:5">
      <c r="A6" s="86" t="s">
        <v>25</v>
      </c>
      <c r="B6" s="86"/>
      <c r="C6" s="86"/>
      <c r="D6" s="86"/>
      <c r="E6" s="86"/>
    </row>
    <row r="7" spans="1:5">
      <c r="A7" s="78" t="s">
        <v>1</v>
      </c>
      <c r="B7" s="78"/>
      <c r="C7" s="78"/>
      <c r="D7" s="78"/>
      <c r="E7" s="78"/>
    </row>
    <row r="8" spans="1:5" ht="13.5" customHeight="1">
      <c r="A8" s="74" t="s">
        <v>72</v>
      </c>
      <c r="B8" s="74"/>
      <c r="C8" s="74"/>
      <c r="D8" s="74"/>
      <c r="E8" s="74"/>
    </row>
    <row r="9" spans="1:5" ht="23.25" customHeight="1">
      <c r="A9" s="87" t="s">
        <v>14</v>
      </c>
      <c r="B9" s="87"/>
      <c r="C9" s="87"/>
      <c r="D9" s="87"/>
      <c r="E9" s="87"/>
    </row>
    <row r="10" spans="1:5" ht="30" customHeight="1">
      <c r="A10" s="74" t="s">
        <v>71</v>
      </c>
      <c r="B10" s="74"/>
      <c r="C10" s="74"/>
      <c r="D10" s="74"/>
      <c r="E10" s="74"/>
    </row>
    <row r="11" spans="1:5">
      <c r="A11" s="78" t="s">
        <v>15</v>
      </c>
      <c r="B11" s="78"/>
      <c r="C11" s="78"/>
      <c r="D11" s="78"/>
      <c r="E11" s="78"/>
    </row>
    <row r="12" spans="1:5">
      <c r="A12" s="74" t="s">
        <v>22</v>
      </c>
      <c r="B12" s="74"/>
      <c r="C12" s="74"/>
      <c r="D12" s="74"/>
      <c r="E12" s="74"/>
    </row>
    <row r="13" spans="1:5">
      <c r="A13" s="78" t="s">
        <v>2</v>
      </c>
      <c r="B13" s="78"/>
      <c r="C13" s="78"/>
      <c r="D13" s="78"/>
      <c r="E13" s="78"/>
    </row>
    <row r="14" spans="1:5">
      <c r="A14" s="74" t="s">
        <v>23</v>
      </c>
      <c r="B14" s="74"/>
      <c r="C14" s="74"/>
      <c r="D14" s="74"/>
      <c r="E14" s="74"/>
    </row>
    <row r="15" spans="1:5" ht="10.5" customHeight="1">
      <c r="A15" s="78" t="s">
        <v>16</v>
      </c>
      <c r="B15" s="78"/>
      <c r="C15" s="78"/>
      <c r="D15" s="78"/>
      <c r="E15" s="78"/>
    </row>
    <row r="16" spans="1:5" ht="31.5" customHeight="1">
      <c r="A16" s="74" t="s">
        <v>17</v>
      </c>
      <c r="B16" s="74"/>
      <c r="C16" s="74"/>
      <c r="D16" s="74"/>
      <c r="E16" s="74"/>
    </row>
    <row r="17" spans="1:7" ht="58.5" customHeight="1">
      <c r="A17" s="74" t="s">
        <v>26</v>
      </c>
      <c r="B17" s="74"/>
      <c r="C17" s="74"/>
      <c r="D17" s="74"/>
      <c r="E17" s="74"/>
    </row>
    <row r="18" spans="1:7" ht="38.25" customHeight="1">
      <c r="A18" s="79" t="s">
        <v>27</v>
      </c>
      <c r="B18" s="79"/>
      <c r="C18" s="79"/>
      <c r="D18" s="79"/>
      <c r="E18" s="79"/>
    </row>
    <row r="19" spans="1:7">
      <c r="A19" s="79"/>
      <c r="B19" s="79"/>
      <c r="C19" s="79"/>
      <c r="D19" s="79"/>
      <c r="E19" s="79"/>
      <c r="F19" s="1">
        <f>818.7+3874.5</f>
        <v>4693.2</v>
      </c>
      <c r="G19" s="1">
        <v>3</v>
      </c>
    </row>
    <row r="20" spans="1:7" ht="135">
      <c r="A20" s="2" t="s">
        <v>7</v>
      </c>
      <c r="B20" s="2" t="s">
        <v>10</v>
      </c>
      <c r="C20" s="2" t="s">
        <v>3</v>
      </c>
      <c r="D20" s="2" t="s">
        <v>9</v>
      </c>
      <c r="E20" s="2" t="s">
        <v>8</v>
      </c>
    </row>
    <row r="21" spans="1:7" ht="51">
      <c r="A21" s="20" t="s">
        <v>46</v>
      </c>
      <c r="B21" s="18" t="s">
        <v>44</v>
      </c>
      <c r="C21" s="2" t="s">
        <v>4</v>
      </c>
      <c r="D21" s="2">
        <v>13.82</v>
      </c>
      <c r="E21" s="4">
        <f>D21*F19*G19</f>
        <v>194580.07199999999</v>
      </c>
      <c r="G21" s="10"/>
    </row>
    <row r="22" spans="1:7">
      <c r="A22" s="3" t="s">
        <v>40</v>
      </c>
      <c r="B22" s="18" t="s">
        <v>24</v>
      </c>
      <c r="C22" s="2" t="s">
        <v>4</v>
      </c>
      <c r="D22" s="2">
        <v>5.42</v>
      </c>
      <c r="E22" s="4">
        <f>D22*F19*G19</f>
        <v>76311.432000000001</v>
      </c>
      <c r="G22" s="10"/>
    </row>
    <row r="23" spans="1:7">
      <c r="A23" s="3" t="s">
        <v>60</v>
      </c>
      <c r="B23" s="18" t="s">
        <v>88</v>
      </c>
      <c r="C23" s="2" t="s">
        <v>30</v>
      </c>
      <c r="D23" s="2"/>
      <c r="E23" s="4">
        <v>4819.58</v>
      </c>
      <c r="G23" s="10"/>
    </row>
    <row r="24" spans="1:7" ht="15.75">
      <c r="A24" s="24" t="s">
        <v>56</v>
      </c>
      <c r="B24" s="18" t="s">
        <v>88</v>
      </c>
      <c r="C24" s="2" t="s">
        <v>30</v>
      </c>
      <c r="D24" s="2"/>
      <c r="E24" s="21">
        <v>10094.709999999999</v>
      </c>
      <c r="G24" s="10"/>
    </row>
    <row r="25" spans="1:7">
      <c r="A25" s="3" t="s">
        <v>54</v>
      </c>
      <c r="B25" s="18" t="s">
        <v>88</v>
      </c>
      <c r="C25" s="2" t="s">
        <v>30</v>
      </c>
      <c r="D25" s="2"/>
      <c r="E25" s="4">
        <v>6114.3</v>
      </c>
      <c r="G25" s="10"/>
    </row>
    <row r="26" spans="1:7">
      <c r="A26" s="3" t="s">
        <v>55</v>
      </c>
      <c r="B26" s="18" t="s">
        <v>88</v>
      </c>
      <c r="C26" s="2" t="s">
        <v>30</v>
      </c>
      <c r="D26" s="2"/>
      <c r="E26" s="4">
        <v>4922.8</v>
      </c>
      <c r="G26" s="10"/>
    </row>
    <row r="27" spans="1:7">
      <c r="A27" s="3" t="s">
        <v>28</v>
      </c>
      <c r="B27" s="18" t="s">
        <v>88</v>
      </c>
      <c r="C27" s="2" t="s">
        <v>30</v>
      </c>
      <c r="D27" s="2"/>
      <c r="E27" s="4">
        <v>3513.09</v>
      </c>
      <c r="G27" s="10"/>
    </row>
    <row r="28" spans="1:7">
      <c r="A28" s="47" t="s">
        <v>89</v>
      </c>
      <c r="B28" s="48" t="s">
        <v>91</v>
      </c>
      <c r="C28" s="2" t="s">
        <v>57</v>
      </c>
      <c r="D28" s="43">
        <v>5.5</v>
      </c>
      <c r="E28" s="4">
        <f>D28*235.95</f>
        <v>1297.7249999999999</v>
      </c>
      <c r="G28" s="10"/>
    </row>
    <row r="29" spans="1:7">
      <c r="A29" s="47" t="s">
        <v>90</v>
      </c>
      <c r="B29" s="48" t="s">
        <v>92</v>
      </c>
      <c r="C29" s="2" t="s">
        <v>30</v>
      </c>
      <c r="D29" s="46"/>
      <c r="E29" s="4">
        <v>138027</v>
      </c>
      <c r="G29" s="10"/>
    </row>
    <row r="30" spans="1:7" s="9" customFormat="1" ht="14.25">
      <c r="A30" s="5" t="s">
        <v>31</v>
      </c>
      <c r="B30" s="6"/>
      <c r="C30" s="7"/>
      <c r="D30" s="6"/>
      <c r="E30" s="8">
        <f>SUM(E21:E29)</f>
        <v>439680.70899999997</v>
      </c>
    </row>
    <row r="31" spans="1:7" s="9" customFormat="1" ht="14.25">
      <c r="A31" s="11"/>
      <c r="B31" s="12"/>
      <c r="C31" s="13"/>
      <c r="D31" s="12"/>
      <c r="E31" s="14"/>
    </row>
    <row r="32" spans="1:7" ht="33.75" customHeight="1">
      <c r="A32" s="80" t="s">
        <v>93</v>
      </c>
      <c r="B32" s="80"/>
      <c r="C32" s="80"/>
      <c r="D32" s="80"/>
      <c r="E32" s="80"/>
    </row>
    <row r="33" spans="1:9" ht="33" customHeight="1">
      <c r="A33" s="74" t="s">
        <v>21</v>
      </c>
      <c r="B33" s="74"/>
      <c r="C33" s="74"/>
      <c r="D33" s="74"/>
      <c r="E33" s="74"/>
    </row>
    <row r="34" spans="1:9" ht="13.9" customHeight="1">
      <c r="A34" s="74" t="s">
        <v>20</v>
      </c>
      <c r="B34" s="74"/>
      <c r="C34" s="74"/>
      <c r="D34" s="74"/>
      <c r="E34" s="74"/>
    </row>
    <row r="35" spans="1:9" ht="28.5" customHeight="1">
      <c r="A35" s="74" t="s">
        <v>33</v>
      </c>
      <c r="B35" s="74"/>
      <c r="C35" s="74"/>
      <c r="D35" s="74"/>
      <c r="E35" s="74"/>
    </row>
    <row r="36" spans="1:9">
      <c r="A36" s="77" t="s">
        <v>5</v>
      </c>
      <c r="B36" s="77"/>
      <c r="C36" s="77"/>
      <c r="D36" s="77"/>
      <c r="E36" s="77"/>
    </row>
    <row r="37" spans="1:9">
      <c r="A37" s="74" t="s">
        <v>18</v>
      </c>
      <c r="B37" s="74"/>
      <c r="C37" s="74"/>
      <c r="D37" s="74"/>
      <c r="E37" s="74"/>
      <c r="I37" s="1" t="s">
        <v>38</v>
      </c>
    </row>
    <row r="38" spans="1:9" ht="13.9" customHeight="1">
      <c r="A38" s="75" t="s">
        <v>32</v>
      </c>
      <c r="B38" s="75"/>
      <c r="C38" s="75"/>
      <c r="D38" s="75"/>
      <c r="E38" s="75"/>
    </row>
    <row r="39" spans="1:9">
      <c r="B39" s="76" t="s">
        <v>19</v>
      </c>
      <c r="C39" s="76"/>
      <c r="D39" s="76"/>
      <c r="E39" s="34" t="s">
        <v>6</v>
      </c>
    </row>
    <row r="40" spans="1:9">
      <c r="A40" s="19"/>
      <c r="B40" s="19"/>
      <c r="C40" s="19"/>
      <c r="D40" s="19"/>
      <c r="E40" s="19"/>
    </row>
    <row r="41" spans="1:9" ht="13.9" customHeight="1">
      <c r="A41" s="75" t="s">
        <v>73</v>
      </c>
      <c r="B41" s="75"/>
      <c r="C41" s="75"/>
      <c r="D41" s="75"/>
      <c r="E41" s="75"/>
    </row>
    <row r="42" spans="1:9">
      <c r="B42" s="76" t="s">
        <v>19</v>
      </c>
      <c r="C42" s="76"/>
      <c r="D42" s="76"/>
      <c r="E42" s="34" t="s">
        <v>6</v>
      </c>
    </row>
    <row r="43" spans="1:9">
      <c r="A43" s="1" t="s">
        <v>39</v>
      </c>
    </row>
    <row r="44" spans="1:9">
      <c r="A44" s="9" t="s">
        <v>34</v>
      </c>
    </row>
    <row r="45" spans="1:9">
      <c r="A45" s="9" t="s">
        <v>43</v>
      </c>
      <c r="B45" s="23">
        <f>'2кв'!B55</f>
        <v>52352.469799999904</v>
      </c>
    </row>
    <row r="46" spans="1:9" ht="36" customHeight="1">
      <c r="A46" s="35" t="s">
        <v>94</v>
      </c>
      <c r="B46" s="15"/>
    </row>
    <row r="47" spans="1:9">
      <c r="A47" s="1" t="s">
        <v>35</v>
      </c>
      <c r="B47" s="15">
        <f>298440.67-111.14</f>
        <v>298329.52999999997</v>
      </c>
    </row>
    <row r="48" spans="1:9">
      <c r="A48" s="1" t="s">
        <v>37</v>
      </c>
      <c r="B48" s="15">
        <f>F48+F49+F50</f>
        <v>69933.25</v>
      </c>
      <c r="F48" s="1">
        <v>46701.51</v>
      </c>
      <c r="G48" s="1" t="s">
        <v>52</v>
      </c>
    </row>
    <row r="49" spans="1:7">
      <c r="A49" s="1" t="s">
        <v>47</v>
      </c>
      <c r="B49" s="15">
        <v>1050</v>
      </c>
      <c r="F49" s="1">
        <v>6468.96</v>
      </c>
      <c r="G49" s="1" t="s">
        <v>53</v>
      </c>
    </row>
    <row r="50" spans="1:7">
      <c r="A50" s="1" t="s">
        <v>45</v>
      </c>
      <c r="B50" s="15">
        <f>3*330</f>
        <v>990</v>
      </c>
      <c r="F50" s="1">
        <v>16762.78</v>
      </c>
      <c r="G50" s="1" t="s">
        <v>59</v>
      </c>
    </row>
    <row r="51" spans="1:7">
      <c r="A51" s="1" t="s">
        <v>48</v>
      </c>
      <c r="B51" s="15">
        <f>3*300</f>
        <v>900</v>
      </c>
    </row>
    <row r="52" spans="1:7" ht="30">
      <c r="A52" s="35" t="s">
        <v>41</v>
      </c>
      <c r="B52" s="15">
        <f>E30</f>
        <v>439680.70899999997</v>
      </c>
    </row>
    <row r="53" spans="1:7">
      <c r="A53" s="17" t="s">
        <v>36</v>
      </c>
      <c r="B53" s="22">
        <f>B45+B47+B48+B49+B50+B51-B52</f>
        <v>-16125.459200000099</v>
      </c>
    </row>
  </sheetData>
  <mergeCells count="29">
    <mergeCell ref="A37:E37"/>
    <mergeCell ref="A38:E38"/>
    <mergeCell ref="B39:D39"/>
    <mergeCell ref="A41:E41"/>
    <mergeCell ref="B42:D42"/>
    <mergeCell ref="A36:E36"/>
    <mergeCell ref="A13:E13"/>
    <mergeCell ref="A14:E14"/>
    <mergeCell ref="A15:E15"/>
    <mergeCell ref="A16:E16"/>
    <mergeCell ref="A17:E17"/>
    <mergeCell ref="A18:E18"/>
    <mergeCell ref="A19:E19"/>
    <mergeCell ref="A32:E32"/>
    <mergeCell ref="A33:E33"/>
    <mergeCell ref="A34:E34"/>
    <mergeCell ref="A35:E35"/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8"/>
  <sheetViews>
    <sheetView view="pageBreakPreview" topLeftCell="A15" zoomScaleSheetLayoutView="100" workbookViewId="0">
      <selection activeCell="K55" sqref="K55"/>
    </sheetView>
  </sheetViews>
  <sheetFormatPr defaultColWidth="9.140625" defaultRowHeight="1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6" width="9.140625" style="1"/>
    <col min="7" max="7" width="15.5703125" style="1" customWidth="1"/>
    <col min="8" max="16384" width="9.140625" style="1"/>
  </cols>
  <sheetData>
    <row r="1" spans="1:5">
      <c r="A1" s="81" t="s">
        <v>11</v>
      </c>
      <c r="B1" s="81"/>
      <c r="C1" s="81"/>
      <c r="D1" s="81"/>
      <c r="E1" s="81"/>
    </row>
    <row r="2" spans="1:5" ht="35.25" customHeight="1">
      <c r="A2" s="82" t="s">
        <v>12</v>
      </c>
      <c r="B2" s="83"/>
      <c r="C2" s="83"/>
      <c r="D2" s="83"/>
      <c r="E2" s="83"/>
    </row>
    <row r="3" spans="1:5">
      <c r="A3" s="82" t="s">
        <v>95</v>
      </c>
      <c r="B3" s="82"/>
      <c r="C3" s="82"/>
      <c r="D3" s="82"/>
      <c r="E3" s="82"/>
    </row>
    <row r="4" spans="1:5">
      <c r="A4" s="36" t="s">
        <v>13</v>
      </c>
      <c r="B4" s="37"/>
      <c r="C4" s="37"/>
      <c r="D4" s="88" t="s">
        <v>96</v>
      </c>
      <c r="E4" s="88"/>
    </row>
    <row r="5" spans="1:5" ht="18.75" customHeight="1">
      <c r="A5" s="74" t="s">
        <v>0</v>
      </c>
      <c r="B5" s="74"/>
      <c r="C5" s="74"/>
      <c r="D5" s="74"/>
      <c r="E5" s="74"/>
    </row>
    <row r="6" spans="1:5">
      <c r="A6" s="86" t="s">
        <v>25</v>
      </c>
      <c r="B6" s="86"/>
      <c r="C6" s="86"/>
      <c r="D6" s="86"/>
      <c r="E6" s="86"/>
    </row>
    <row r="7" spans="1:5">
      <c r="A7" s="78" t="s">
        <v>1</v>
      </c>
      <c r="B7" s="78"/>
      <c r="C7" s="78"/>
      <c r="D7" s="78"/>
      <c r="E7" s="78"/>
    </row>
    <row r="8" spans="1:5" ht="13.5" customHeight="1">
      <c r="A8" s="74" t="s">
        <v>72</v>
      </c>
      <c r="B8" s="74"/>
      <c r="C8" s="74"/>
      <c r="D8" s="74"/>
      <c r="E8" s="74"/>
    </row>
    <row r="9" spans="1:5" ht="23.25" customHeight="1">
      <c r="A9" s="87" t="s">
        <v>14</v>
      </c>
      <c r="B9" s="87"/>
      <c r="C9" s="87"/>
      <c r="D9" s="87"/>
      <c r="E9" s="87"/>
    </row>
    <row r="10" spans="1:5" ht="30" customHeight="1">
      <c r="A10" s="74" t="s">
        <v>71</v>
      </c>
      <c r="B10" s="74"/>
      <c r="C10" s="74"/>
      <c r="D10" s="74"/>
      <c r="E10" s="74"/>
    </row>
    <row r="11" spans="1:5">
      <c r="A11" s="78" t="s">
        <v>15</v>
      </c>
      <c r="B11" s="78"/>
      <c r="C11" s="78"/>
      <c r="D11" s="78"/>
      <c r="E11" s="78"/>
    </row>
    <row r="12" spans="1:5">
      <c r="A12" s="74" t="s">
        <v>22</v>
      </c>
      <c r="B12" s="74"/>
      <c r="C12" s="74"/>
      <c r="D12" s="74"/>
      <c r="E12" s="74"/>
    </row>
    <row r="13" spans="1:5">
      <c r="A13" s="78" t="s">
        <v>2</v>
      </c>
      <c r="B13" s="78"/>
      <c r="C13" s="78"/>
      <c r="D13" s="78"/>
      <c r="E13" s="78"/>
    </row>
    <row r="14" spans="1:5">
      <c r="A14" s="74" t="s">
        <v>23</v>
      </c>
      <c r="B14" s="74"/>
      <c r="C14" s="74"/>
      <c r="D14" s="74"/>
      <c r="E14" s="74"/>
    </row>
    <row r="15" spans="1:5" ht="10.5" customHeight="1">
      <c r="A15" s="78" t="s">
        <v>16</v>
      </c>
      <c r="B15" s="78"/>
      <c r="C15" s="78"/>
      <c r="D15" s="78"/>
      <c r="E15" s="78"/>
    </row>
    <row r="16" spans="1:5" ht="31.5" customHeight="1">
      <c r="A16" s="74" t="s">
        <v>17</v>
      </c>
      <c r="B16" s="74"/>
      <c r="C16" s="74"/>
      <c r="D16" s="74"/>
      <c r="E16" s="74"/>
    </row>
    <row r="17" spans="1:7" ht="58.5" customHeight="1">
      <c r="A17" s="74" t="s">
        <v>26</v>
      </c>
      <c r="B17" s="74"/>
      <c r="C17" s="74"/>
      <c r="D17" s="74"/>
      <c r="E17" s="74"/>
    </row>
    <row r="18" spans="1:7" ht="38.25" customHeight="1">
      <c r="A18" s="79" t="s">
        <v>27</v>
      </c>
      <c r="B18" s="79"/>
      <c r="C18" s="79"/>
      <c r="D18" s="79"/>
      <c r="E18" s="79"/>
    </row>
    <row r="19" spans="1:7">
      <c r="A19" s="79"/>
      <c r="B19" s="79"/>
      <c r="C19" s="79"/>
      <c r="D19" s="79"/>
      <c r="E19" s="79"/>
      <c r="F19" s="1">
        <f>818.7+3874.5</f>
        <v>4693.2</v>
      </c>
      <c r="G19" s="1">
        <v>3</v>
      </c>
    </row>
    <row r="20" spans="1:7" ht="135">
      <c r="A20" s="2" t="s">
        <v>7</v>
      </c>
      <c r="B20" s="2" t="s">
        <v>10</v>
      </c>
      <c r="C20" s="2" t="s">
        <v>3</v>
      </c>
      <c r="D20" s="2" t="s">
        <v>9</v>
      </c>
      <c r="E20" s="2" t="s">
        <v>8</v>
      </c>
    </row>
    <row r="21" spans="1:7" ht="51">
      <c r="A21" s="20" t="s">
        <v>46</v>
      </c>
      <c r="B21" s="18" t="s">
        <v>44</v>
      </c>
      <c r="C21" s="2" t="s">
        <v>4</v>
      </c>
      <c r="D21" s="2">
        <v>13.82</v>
      </c>
      <c r="E21" s="4">
        <f>D21*F19*G19</f>
        <v>194580.07199999999</v>
      </c>
      <c r="G21" s="10"/>
    </row>
    <row r="22" spans="1:7">
      <c r="A22" s="3" t="s">
        <v>40</v>
      </c>
      <c r="B22" s="18" t="s">
        <v>24</v>
      </c>
      <c r="C22" s="2" t="s">
        <v>4</v>
      </c>
      <c r="D22" s="2">
        <v>5.42</v>
      </c>
      <c r="E22" s="4">
        <f>D22*F19*G19</f>
        <v>76311.432000000001</v>
      </c>
      <c r="G22" s="10"/>
    </row>
    <row r="23" spans="1:7">
      <c r="A23" s="3" t="s">
        <v>60</v>
      </c>
      <c r="B23" s="18" t="s">
        <v>97</v>
      </c>
      <c r="C23" s="2" t="s">
        <v>30</v>
      </c>
      <c r="D23" s="2"/>
      <c r="E23" s="4">
        <v>2206.15</v>
      </c>
      <c r="G23" s="10"/>
    </row>
    <row r="24" spans="1:7" ht="15.75">
      <c r="A24" s="24" t="s">
        <v>56</v>
      </c>
      <c r="B24" s="18" t="s">
        <v>97</v>
      </c>
      <c r="C24" s="2" t="s">
        <v>30</v>
      </c>
      <c r="D24" s="2"/>
      <c r="E24" s="21">
        <v>13141.6</v>
      </c>
      <c r="G24" s="10"/>
    </row>
    <row r="25" spans="1:7">
      <c r="A25" s="3" t="s">
        <v>54</v>
      </c>
      <c r="B25" s="18" t="s">
        <v>97</v>
      </c>
      <c r="C25" s="2" t="s">
        <v>30</v>
      </c>
      <c r="D25" s="2"/>
      <c r="E25" s="4">
        <v>9961.9500000000007</v>
      </c>
      <c r="G25" s="10"/>
    </row>
    <row r="26" spans="1:7">
      <c r="A26" s="3" t="s">
        <v>55</v>
      </c>
      <c r="B26" s="18" t="s">
        <v>97</v>
      </c>
      <c r="C26" s="2" t="s">
        <v>30</v>
      </c>
      <c r="D26" s="2"/>
      <c r="E26" s="4">
        <v>20831.47</v>
      </c>
      <c r="G26" s="10"/>
    </row>
    <row r="27" spans="1:7">
      <c r="A27" s="3" t="s">
        <v>28</v>
      </c>
      <c r="B27" s="18" t="s">
        <v>97</v>
      </c>
      <c r="C27" s="2" t="s">
        <v>30</v>
      </c>
      <c r="D27" s="2"/>
      <c r="E27" s="4">
        <f>1200+9828.61</f>
        <v>11028.61</v>
      </c>
      <c r="G27" s="10"/>
    </row>
    <row r="28" spans="1:7">
      <c r="A28" s="25" t="s">
        <v>100</v>
      </c>
      <c r="B28" s="18" t="s">
        <v>103</v>
      </c>
      <c r="C28" s="2" t="s">
        <v>136</v>
      </c>
      <c r="D28" s="2">
        <v>4</v>
      </c>
      <c r="E28" s="4">
        <f>D28*235.95</f>
        <v>943.8</v>
      </c>
      <c r="G28" s="10"/>
    </row>
    <row r="29" spans="1:7">
      <c r="A29" s="3" t="s">
        <v>98</v>
      </c>
      <c r="B29" s="18" t="s">
        <v>103</v>
      </c>
      <c r="C29" s="2" t="s">
        <v>136</v>
      </c>
      <c r="D29" s="2">
        <v>6</v>
      </c>
      <c r="E29" s="4">
        <f t="shared" ref="E29:E33" si="0">D29*235.95</f>
        <v>1415.6999999999998</v>
      </c>
      <c r="G29" s="10"/>
    </row>
    <row r="30" spans="1:7" ht="30">
      <c r="A30" s="3" t="s">
        <v>99</v>
      </c>
      <c r="B30" s="18" t="s">
        <v>104</v>
      </c>
      <c r="C30" s="2" t="s">
        <v>30</v>
      </c>
      <c r="D30" s="2"/>
      <c r="E30" s="4">
        <v>9606.41</v>
      </c>
      <c r="G30" s="10"/>
    </row>
    <row r="31" spans="1:7">
      <c r="A31" s="3" t="s">
        <v>100</v>
      </c>
      <c r="B31" s="18" t="s">
        <v>104</v>
      </c>
      <c r="C31" s="2" t="s">
        <v>136</v>
      </c>
      <c r="D31" s="2">
        <v>6</v>
      </c>
      <c r="E31" s="4">
        <f t="shared" si="0"/>
        <v>1415.6999999999998</v>
      </c>
      <c r="G31" s="10"/>
    </row>
    <row r="32" spans="1:7" ht="30">
      <c r="A32" s="3" t="s">
        <v>101</v>
      </c>
      <c r="B32" s="18" t="s">
        <v>104</v>
      </c>
      <c r="C32" s="2" t="s">
        <v>136</v>
      </c>
      <c r="D32" s="2">
        <v>8</v>
      </c>
      <c r="E32" s="4">
        <f t="shared" si="0"/>
        <v>1887.6</v>
      </c>
      <c r="G32" s="10"/>
    </row>
    <row r="33" spans="1:9">
      <c r="A33" s="3" t="s">
        <v>102</v>
      </c>
      <c r="B33" s="18" t="s">
        <v>105</v>
      </c>
      <c r="C33" s="2" t="s">
        <v>136</v>
      </c>
      <c r="D33" s="2">
        <v>8</v>
      </c>
      <c r="E33" s="4">
        <f t="shared" si="0"/>
        <v>1887.6</v>
      </c>
      <c r="G33" s="10"/>
    </row>
    <row r="34" spans="1:9">
      <c r="A34" s="47"/>
      <c r="B34" s="48"/>
      <c r="C34" s="2"/>
      <c r="D34" s="46"/>
      <c r="E34" s="4"/>
      <c r="G34" s="10"/>
    </row>
    <row r="35" spans="1:9" s="9" customFormat="1" ht="14.25">
      <c r="A35" s="5" t="s">
        <v>31</v>
      </c>
      <c r="B35" s="6"/>
      <c r="C35" s="7"/>
      <c r="D35" s="6"/>
      <c r="E35" s="8">
        <f>SUM(E21:E34)</f>
        <v>345218.09399999992</v>
      </c>
    </row>
    <row r="36" spans="1:9" s="9" customFormat="1" ht="14.25">
      <c r="A36" s="11"/>
      <c r="B36" s="12"/>
      <c r="C36" s="13"/>
      <c r="D36" s="12"/>
      <c r="E36" s="14"/>
    </row>
    <row r="37" spans="1:9" ht="33.75" customHeight="1">
      <c r="A37" s="80" t="s">
        <v>106</v>
      </c>
      <c r="B37" s="80"/>
      <c r="C37" s="80"/>
      <c r="D37" s="80"/>
      <c r="E37" s="80"/>
    </row>
    <row r="38" spans="1:9" ht="33" customHeight="1">
      <c r="A38" s="74" t="s">
        <v>21</v>
      </c>
      <c r="B38" s="74"/>
      <c r="C38" s="74"/>
      <c r="D38" s="74"/>
      <c r="E38" s="74"/>
    </row>
    <row r="39" spans="1:9" ht="13.9" customHeight="1">
      <c r="A39" s="74" t="s">
        <v>20</v>
      </c>
      <c r="B39" s="74"/>
      <c r="C39" s="74"/>
      <c r="D39" s="74"/>
      <c r="E39" s="74"/>
    </row>
    <row r="40" spans="1:9" ht="28.5" customHeight="1">
      <c r="A40" s="74" t="s">
        <v>33</v>
      </c>
      <c r="B40" s="74"/>
      <c r="C40" s="74"/>
      <c r="D40" s="74"/>
      <c r="E40" s="74"/>
    </row>
    <row r="41" spans="1:9">
      <c r="A41" s="77" t="s">
        <v>5</v>
      </c>
      <c r="B41" s="77"/>
      <c r="C41" s="77"/>
      <c r="D41" s="77"/>
      <c r="E41" s="77"/>
    </row>
    <row r="42" spans="1:9">
      <c r="A42" s="74" t="s">
        <v>18</v>
      </c>
      <c r="B42" s="74"/>
      <c r="C42" s="74"/>
      <c r="D42" s="74"/>
      <c r="E42" s="74"/>
      <c r="I42" s="1" t="s">
        <v>38</v>
      </c>
    </row>
    <row r="43" spans="1:9" ht="13.9" customHeight="1">
      <c r="A43" s="75" t="s">
        <v>32</v>
      </c>
      <c r="B43" s="75"/>
      <c r="C43" s="75"/>
      <c r="D43" s="75"/>
      <c r="E43" s="75"/>
    </row>
    <row r="44" spans="1:9">
      <c r="B44" s="76" t="s">
        <v>19</v>
      </c>
      <c r="C44" s="76"/>
      <c r="D44" s="76"/>
      <c r="E44" s="44" t="s">
        <v>6</v>
      </c>
    </row>
    <row r="45" spans="1:9">
      <c r="A45" s="19"/>
      <c r="B45" s="19"/>
      <c r="C45" s="19"/>
      <c r="D45" s="19"/>
      <c r="E45" s="19"/>
    </row>
    <row r="46" spans="1:9" ht="13.9" customHeight="1">
      <c r="A46" s="75" t="s">
        <v>73</v>
      </c>
      <c r="B46" s="75"/>
      <c r="C46" s="75"/>
      <c r="D46" s="75"/>
      <c r="E46" s="75"/>
    </row>
    <row r="47" spans="1:9">
      <c r="B47" s="76" t="s">
        <v>19</v>
      </c>
      <c r="C47" s="76"/>
      <c r="D47" s="76"/>
      <c r="E47" s="44" t="s">
        <v>6</v>
      </c>
    </row>
    <row r="48" spans="1:9">
      <c r="A48" s="1" t="s">
        <v>39</v>
      </c>
    </row>
    <row r="49" spans="1:8">
      <c r="A49" s="9" t="s">
        <v>34</v>
      </c>
    </row>
    <row r="50" spans="1:8">
      <c r="A50" s="9" t="s">
        <v>43</v>
      </c>
      <c r="B50" s="23">
        <f>'3кв'!B53</f>
        <v>-16125.459200000099</v>
      </c>
    </row>
    <row r="51" spans="1:8" ht="36" customHeight="1">
      <c r="A51" s="45" t="s">
        <v>135</v>
      </c>
      <c r="B51" s="15"/>
    </row>
    <row r="52" spans="1:8">
      <c r="A52" s="1" t="s">
        <v>35</v>
      </c>
      <c r="B52" s="15">
        <v>283616.53000000003</v>
      </c>
    </row>
    <row r="53" spans="1:8">
      <c r="A53" s="1" t="s">
        <v>37</v>
      </c>
      <c r="B53" s="15">
        <f>F53+F54+F55</f>
        <v>80939.820000000007</v>
      </c>
      <c r="F53" s="1">
        <v>46872</v>
      </c>
      <c r="G53" s="1" t="s">
        <v>52</v>
      </c>
      <c r="H53" s="1">
        <f>'1 кв'!F53+'2кв'!F50+'3кв'!F48+'4кв'!F53</f>
        <v>151879.35999999999</v>
      </c>
    </row>
    <row r="54" spans="1:8">
      <c r="A54" s="1" t="s">
        <v>47</v>
      </c>
      <c r="B54" s="15">
        <f>350*3</f>
        <v>1050</v>
      </c>
      <c r="F54" s="1">
        <f>8135.28+788.37</f>
        <v>8923.65</v>
      </c>
      <c r="G54" s="1" t="s">
        <v>53</v>
      </c>
      <c r="H54" s="1">
        <f>'1 кв'!F54+'2кв'!F51+'3кв'!F49+'4кв'!F54</f>
        <v>26059.050000000003</v>
      </c>
    </row>
    <row r="55" spans="1:8">
      <c r="A55" s="1" t="s">
        <v>45</v>
      </c>
      <c r="B55" s="15">
        <f>3*330</f>
        <v>990</v>
      </c>
      <c r="F55" s="1">
        <v>25144.17</v>
      </c>
      <c r="G55" s="1" t="s">
        <v>59</v>
      </c>
      <c r="H55" s="1">
        <f>'1 кв'!F55+'2кв'!F52+'3кв'!F50+'4кв'!F55</f>
        <v>97034.909999999989</v>
      </c>
    </row>
    <row r="56" spans="1:8">
      <c r="A56" s="1" t="s">
        <v>48</v>
      </c>
      <c r="B56" s="15">
        <f>3*300</f>
        <v>900</v>
      </c>
    </row>
    <row r="57" spans="1:8" ht="30">
      <c r="A57" s="45" t="s">
        <v>41</v>
      </c>
      <c r="B57" s="15">
        <f>E35</f>
        <v>345218.09399999992</v>
      </c>
    </row>
    <row r="58" spans="1:8">
      <c r="A58" s="17" t="s">
        <v>36</v>
      </c>
      <c r="B58" s="22">
        <f>B50+B52+B53+B54+B55+B56-B57</f>
        <v>6152.796800000011</v>
      </c>
    </row>
  </sheetData>
  <mergeCells count="29"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  <mergeCell ref="A41:E41"/>
    <mergeCell ref="A13:E13"/>
    <mergeCell ref="A14:E14"/>
    <mergeCell ref="A15:E15"/>
    <mergeCell ref="A16:E16"/>
    <mergeCell ref="A17:E17"/>
    <mergeCell ref="A18:E18"/>
    <mergeCell ref="A19:E19"/>
    <mergeCell ref="A37:E37"/>
    <mergeCell ref="A38:E38"/>
    <mergeCell ref="A39:E39"/>
    <mergeCell ref="A40:E40"/>
    <mergeCell ref="A42:E42"/>
    <mergeCell ref="A43:E43"/>
    <mergeCell ref="B44:D44"/>
    <mergeCell ref="A46:E46"/>
    <mergeCell ref="B47:D47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9"/>
  <sheetViews>
    <sheetView tabSelected="1" view="pageBreakPreview" topLeftCell="A31" zoomScaleSheetLayoutView="100" workbookViewId="0">
      <selection activeCell="A41" sqref="A41:XFD41"/>
    </sheetView>
  </sheetViews>
  <sheetFormatPr defaultRowHeight="15.75"/>
  <cols>
    <col min="1" max="1" width="10.5703125" style="50" customWidth="1"/>
    <col min="2" max="2" width="54.28515625" style="50" customWidth="1"/>
    <col min="3" max="3" width="16.7109375" style="73" customWidth="1"/>
    <col min="4" max="4" width="13.7109375" style="50" customWidth="1"/>
    <col min="5" max="5" width="14.7109375" style="50" customWidth="1"/>
    <col min="6" max="6" width="19.28515625" style="50" customWidth="1"/>
    <col min="7" max="7" width="12" style="50" customWidth="1"/>
    <col min="8" max="8" width="13.5703125" style="50" customWidth="1"/>
    <col min="9" max="16384" width="9.140625" style="50"/>
  </cols>
  <sheetData>
    <row r="1" spans="1:5">
      <c r="A1" s="89" t="s">
        <v>107</v>
      </c>
      <c r="B1" s="89"/>
      <c r="C1" s="89"/>
      <c r="D1" s="49"/>
    </row>
    <row r="2" spans="1:5">
      <c r="A2" s="90" t="s">
        <v>108</v>
      </c>
      <c r="B2" s="90"/>
      <c r="C2" s="90"/>
      <c r="D2" s="51"/>
    </row>
    <row r="3" spans="1:5">
      <c r="A3" s="90" t="s">
        <v>109</v>
      </c>
      <c r="B3" s="90"/>
      <c r="C3" s="90"/>
      <c r="D3" s="51"/>
    </row>
    <row r="4" spans="1:5">
      <c r="A4" s="89" t="s">
        <v>130</v>
      </c>
      <c r="B4" s="89"/>
      <c r="C4" s="89"/>
      <c r="D4" s="49"/>
    </row>
    <row r="5" spans="1:5">
      <c r="A5" s="51"/>
      <c r="B5" s="52" t="s">
        <v>110</v>
      </c>
      <c r="C5" s="70">
        <f>'1 кв'!B50</f>
        <v>-4243.51</v>
      </c>
      <c r="D5" s="54"/>
    </row>
    <row r="6" spans="1:5">
      <c r="A6" s="55" t="s">
        <v>111</v>
      </c>
      <c r="B6" s="52" t="s">
        <v>134</v>
      </c>
      <c r="C6" s="53"/>
      <c r="D6" s="54"/>
    </row>
    <row r="7" spans="1:5">
      <c r="A7" s="51"/>
      <c r="B7" s="56" t="s">
        <v>112</v>
      </c>
      <c r="C7" s="53"/>
      <c r="D7" s="54"/>
    </row>
    <row r="8" spans="1:5">
      <c r="A8" s="51"/>
      <c r="B8" s="3" t="s">
        <v>131</v>
      </c>
      <c r="C8" s="53"/>
      <c r="D8" s="54"/>
    </row>
    <row r="9" spans="1:5">
      <c r="A9" s="51"/>
      <c r="B9" s="3" t="s">
        <v>132</v>
      </c>
      <c r="C9" s="53"/>
      <c r="D9" s="54"/>
    </row>
    <row r="10" spans="1:5">
      <c r="A10" s="51"/>
      <c r="B10" s="3" t="s">
        <v>133</v>
      </c>
      <c r="C10" s="53"/>
      <c r="D10" s="54"/>
    </row>
    <row r="11" spans="1:5">
      <c r="B11" s="57" t="s">
        <v>113</v>
      </c>
      <c r="C11" s="58">
        <f>'1 кв'!B52+'2кв'!B49+'3кв'!B47+'4кв'!B52</f>
        <v>1152772.93</v>
      </c>
      <c r="D11" s="59"/>
      <c r="E11" s="60"/>
    </row>
    <row r="12" spans="1:5">
      <c r="A12" s="55"/>
      <c r="B12" s="61" t="s">
        <v>37</v>
      </c>
      <c r="C12" s="58">
        <f>'1 кв'!B53+'2кв'!B50+'3кв'!B48+'4кв'!B53</f>
        <v>274973.32</v>
      </c>
      <c r="D12" s="59"/>
      <c r="E12" s="60"/>
    </row>
    <row r="13" spans="1:5">
      <c r="A13" s="55"/>
      <c r="B13" s="57" t="s">
        <v>47</v>
      </c>
      <c r="C13" s="58">
        <f>'1 кв'!B54+'2кв'!B51+'3кв'!B49+'4кв'!B54</f>
        <v>4200</v>
      </c>
      <c r="D13" s="59"/>
      <c r="E13" s="60"/>
    </row>
    <row r="14" spans="1:5">
      <c r="A14" s="55"/>
      <c r="B14" s="57" t="s">
        <v>45</v>
      </c>
      <c r="C14" s="58">
        <f>'1 кв'!B55+'2кв'!B52+'3кв'!B50+'4кв'!B55</f>
        <v>3960</v>
      </c>
      <c r="D14" s="59"/>
      <c r="E14" s="60"/>
    </row>
    <row r="15" spans="1:5">
      <c r="A15" s="55"/>
      <c r="B15" s="57" t="s">
        <v>48</v>
      </c>
      <c r="C15" s="58">
        <f>'1 кв'!B56+'2кв'!B53+'3кв'!B51+'4кв'!B56</f>
        <v>3600</v>
      </c>
      <c r="D15" s="59"/>
      <c r="E15" s="60"/>
    </row>
    <row r="16" spans="1:5">
      <c r="A16" s="27"/>
      <c r="B16" s="57" t="s">
        <v>114</v>
      </c>
      <c r="C16" s="53">
        <f>SUM(C11:C15)</f>
        <v>1439506.25</v>
      </c>
      <c r="D16" s="54"/>
      <c r="E16" s="60"/>
    </row>
    <row r="17" spans="1:5">
      <c r="B17" s="91"/>
      <c r="C17" s="92"/>
      <c r="D17" s="62"/>
    </row>
    <row r="18" spans="1:5">
      <c r="A18" s="63" t="s">
        <v>115</v>
      </c>
      <c r="B18" s="3" t="s">
        <v>116</v>
      </c>
      <c r="C18" s="58">
        <f>'1 кв'!E21+'2кв'!E21+'3кв'!E21+'4кв'!E21</f>
        <v>749597.90399999986</v>
      </c>
      <c r="D18" s="62"/>
    </row>
    <row r="19" spans="1:5" ht="30">
      <c r="A19" s="63"/>
      <c r="B19" s="3" t="s">
        <v>117</v>
      </c>
      <c r="C19" s="58">
        <f>'1 кв'!E22</f>
        <v>6334.02</v>
      </c>
      <c r="D19" s="62"/>
    </row>
    <row r="20" spans="1:5">
      <c r="A20" s="63"/>
      <c r="B20" s="3" t="s">
        <v>40</v>
      </c>
      <c r="C20" s="58">
        <f>'1 кв'!E23+'2кв'!E22+'3кв'!E22+'4кв'!E22</f>
        <v>293418.864</v>
      </c>
      <c r="D20" s="62"/>
    </row>
    <row r="21" spans="1:5">
      <c r="A21" s="63"/>
      <c r="B21" s="3" t="s">
        <v>60</v>
      </c>
      <c r="C21" s="58">
        <f>'1 кв'!E24+'2кв'!E23+'3кв'!E23+'4кв'!E23</f>
        <v>7025.73</v>
      </c>
      <c r="D21" s="62"/>
    </row>
    <row r="22" spans="1:5">
      <c r="A22" s="63"/>
      <c r="B22" s="64" t="s">
        <v>56</v>
      </c>
      <c r="C22" s="58">
        <f>'1 кв'!E25+'2кв'!E24+'3кв'!E24+'4кв'!E24</f>
        <v>38605.24</v>
      </c>
      <c r="D22" s="62"/>
    </row>
    <row r="23" spans="1:5">
      <c r="B23" s="64" t="s">
        <v>54</v>
      </c>
      <c r="C23" s="58">
        <f>'1 кв'!E26+'2кв'!E25+'3кв'!E25+'4кв'!E25</f>
        <v>31467.45</v>
      </c>
      <c r="D23" s="62"/>
      <c r="E23" s="60"/>
    </row>
    <row r="24" spans="1:5">
      <c r="B24" s="64" t="s">
        <v>55</v>
      </c>
      <c r="C24" s="58">
        <f>'1 кв'!E27+'2кв'!E26+'3кв'!E26+'4кв'!E26</f>
        <v>29765.690000000002</v>
      </c>
      <c r="D24" s="62"/>
    </row>
    <row r="25" spans="1:5">
      <c r="A25" s="63"/>
      <c r="B25" s="65" t="s">
        <v>28</v>
      </c>
      <c r="C25" s="58">
        <f>'1 кв'!E28+'2кв'!E27+'3кв'!E27+'4кв'!E27</f>
        <v>34648.600000000006</v>
      </c>
      <c r="D25" s="62"/>
    </row>
    <row r="26" spans="1:5">
      <c r="A26" s="63"/>
      <c r="B26" s="66" t="s">
        <v>137</v>
      </c>
      <c r="C26" s="58">
        <f>'1 кв'!E29+'1 кв'!E30+'1 кв'!E31+'1 кв'!E32+'1 кв'!E33+'2кв'!E29+'2кв'!E30+'3кв'!E28+'4кв'!E28+'4кв'!E29+'4кв'!E31+'4кв'!E32+'4кв'!E33</f>
        <v>32150.135199999993</v>
      </c>
      <c r="D26" s="62"/>
    </row>
    <row r="27" spans="1:5">
      <c r="A27" s="63"/>
      <c r="B27" s="66" t="s">
        <v>118</v>
      </c>
      <c r="C27" s="58">
        <f>SUM(C29:C33)</f>
        <v>206096.31</v>
      </c>
      <c r="D27" s="62"/>
    </row>
    <row r="28" spans="1:5">
      <c r="A28" s="63"/>
      <c r="B28" s="65" t="s">
        <v>112</v>
      </c>
      <c r="C28" s="58"/>
      <c r="D28" s="62"/>
    </row>
    <row r="29" spans="1:5">
      <c r="A29" s="63"/>
      <c r="B29" s="3" t="s">
        <v>138</v>
      </c>
      <c r="C29" s="58">
        <f>'2кв'!E28</f>
        <v>55041.63</v>
      </c>
      <c r="D29" s="62"/>
    </row>
    <row r="30" spans="1:5" ht="31.5">
      <c r="A30" s="63"/>
      <c r="B30" s="65" t="s">
        <v>119</v>
      </c>
      <c r="C30" s="58">
        <f>'2кв'!E31</f>
        <v>3421.27</v>
      </c>
      <c r="D30" s="62"/>
    </row>
    <row r="31" spans="1:5" ht="18" customHeight="1">
      <c r="A31" s="63"/>
      <c r="B31" s="38" t="s">
        <v>139</v>
      </c>
      <c r="C31" s="58">
        <f>'3кв'!E29</f>
        <v>138027</v>
      </c>
      <c r="D31" s="62"/>
    </row>
    <row r="32" spans="1:5" ht="18" customHeight="1">
      <c r="A32" s="63"/>
      <c r="B32" s="67" t="s">
        <v>140</v>
      </c>
      <c r="C32" s="58">
        <f>'4кв'!E30</f>
        <v>9606.41</v>
      </c>
      <c r="D32" s="62"/>
    </row>
    <row r="33" spans="1:6" ht="18" customHeight="1">
      <c r="A33" s="63"/>
      <c r="B33" s="65"/>
      <c r="C33" s="58"/>
      <c r="D33" s="62"/>
    </row>
    <row r="34" spans="1:6">
      <c r="B34" s="68" t="s">
        <v>120</v>
      </c>
      <c r="C34" s="53">
        <f>SUM(C18:C27)</f>
        <v>1429109.9431999999</v>
      </c>
      <c r="D34" s="62"/>
      <c r="E34" s="60"/>
      <c r="F34" s="60"/>
    </row>
    <row r="35" spans="1:6">
      <c r="B35" s="69" t="s">
        <v>121</v>
      </c>
      <c r="C35" s="70">
        <f>(C5+C16)-C34</f>
        <v>6152.7968000001274</v>
      </c>
      <c r="D35" s="62"/>
      <c r="E35" s="60"/>
    </row>
    <row r="36" spans="1:6">
      <c r="B36" s="55" t="s">
        <v>122</v>
      </c>
      <c r="C36" s="55"/>
      <c r="D36" s="62"/>
    </row>
    <row r="37" spans="1:6">
      <c r="B37" s="55" t="s">
        <v>123</v>
      </c>
      <c r="C37" s="55">
        <v>146115.97</v>
      </c>
      <c r="D37" s="62"/>
    </row>
    <row r="38" spans="1:6">
      <c r="B38" s="71" t="s">
        <v>124</v>
      </c>
      <c r="C38" s="71">
        <v>205764.1</v>
      </c>
      <c r="D38" s="62"/>
    </row>
    <row r="39" spans="1:6">
      <c r="B39" s="55" t="s">
        <v>125</v>
      </c>
      <c r="C39" s="55">
        <f>C38-C37</f>
        <v>59648.130000000005</v>
      </c>
      <c r="D39" s="62"/>
    </row>
    <row r="40" spans="1:6">
      <c r="B40" s="55"/>
      <c r="C40" s="72"/>
      <c r="D40" s="62"/>
    </row>
    <row r="41" spans="1:6">
      <c r="B41" s="55"/>
      <c r="C41" s="72"/>
      <c r="D41" s="62"/>
    </row>
    <row r="42" spans="1:6">
      <c r="A42" s="50" t="s">
        <v>126</v>
      </c>
      <c r="B42" s="55" t="s">
        <v>127</v>
      </c>
      <c r="C42" s="72"/>
      <c r="D42" s="62"/>
    </row>
    <row r="43" spans="1:6">
      <c r="B43" s="55" t="s">
        <v>128</v>
      </c>
      <c r="C43" s="72"/>
      <c r="D43" s="62"/>
    </row>
    <row r="44" spans="1:6">
      <c r="B44" s="55" t="s">
        <v>129</v>
      </c>
      <c r="C44" s="72"/>
      <c r="D44" s="62"/>
    </row>
    <row r="45" spans="1:6">
      <c r="B45" s="55"/>
      <c r="C45" s="72"/>
      <c r="D45" s="62"/>
    </row>
    <row r="46" spans="1:6">
      <c r="B46" s="55"/>
      <c r="C46" s="72"/>
      <c r="D46" s="62"/>
    </row>
    <row r="47" spans="1:6">
      <c r="B47" s="55"/>
      <c r="C47" s="72"/>
      <c r="D47" s="62"/>
    </row>
    <row r="48" spans="1:6">
      <c r="B48" s="55"/>
      <c r="C48" s="72"/>
      <c r="D48" s="62"/>
    </row>
    <row r="49" spans="2:4">
      <c r="B49" s="55"/>
      <c r="C49" s="72"/>
      <c r="D49" s="62"/>
    </row>
  </sheetData>
  <mergeCells count="5">
    <mergeCell ref="A1:C1"/>
    <mergeCell ref="A2:C2"/>
    <mergeCell ref="A3:C3"/>
    <mergeCell ref="A4:C4"/>
    <mergeCell ref="B17:C17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 кв</vt:lpstr>
      <vt:lpstr>2кв</vt:lpstr>
      <vt:lpstr>3кв</vt:lpstr>
      <vt:lpstr>4кв</vt:lpstr>
      <vt:lpstr>отчет</vt:lpstr>
      <vt:lpstr>'1 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2023-03-02T11:30:38Z</dcterms:modified>
</cp:coreProperties>
</file>