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 activeTab="4"/>
  </bookViews>
  <sheets>
    <sheet name="1 кв" sheetId="19" r:id="rId1"/>
    <sheet name="2кв" sheetId="20" r:id="rId2"/>
    <sheet name="3кв" sheetId="21" r:id="rId3"/>
    <sheet name="4кв" sheetId="22" r:id="rId4"/>
    <sheet name="отчет" sheetId="23" r:id="rId5"/>
  </sheets>
  <definedNames>
    <definedName name="_xlnm.Print_Area" localSheetId="0">'1 кв'!$A$1:$E$60</definedName>
    <definedName name="_xlnm.Print_Area" localSheetId="1">'2кв'!$A$1:$E$53</definedName>
    <definedName name="_xlnm.Print_Area" localSheetId="2">'3кв'!$A$1:$E$54</definedName>
    <definedName name="_xlnm.Print_Area" localSheetId="3">'4кв'!$A$1:$E$57</definedName>
    <definedName name="_xlnm.Print_Area" localSheetId="4">отчет!$A$1:$C$45</definedName>
  </definedNames>
  <calcPr calcId="124519"/>
</workbook>
</file>

<file path=xl/calcChain.xml><?xml version="1.0" encoding="utf-8"?>
<calcChain xmlns="http://schemas.openxmlformats.org/spreadsheetml/2006/main">
  <c r="C14" i="23"/>
  <c r="C15"/>
  <c r="C16"/>
  <c r="C17"/>
  <c r="D33"/>
  <c r="E27" i="22"/>
  <c r="C24" i="23"/>
  <c r="C25"/>
  <c r="C26"/>
  <c r="C27"/>
  <c r="C23"/>
  <c r="C22"/>
  <c r="C21"/>
  <c r="C20"/>
  <c r="C13"/>
  <c r="C6"/>
  <c r="C28"/>
  <c r="C31"/>
  <c r="C29" s="1"/>
  <c r="C38"/>
  <c r="C18" l="1"/>
  <c r="C33"/>
  <c r="B49" i="22"/>
  <c r="E29"/>
  <c r="E30"/>
  <c r="E31"/>
  <c r="E28"/>
  <c r="B55"/>
  <c r="B54"/>
  <c r="B53"/>
  <c r="E21"/>
  <c r="F19"/>
  <c r="E22" s="1"/>
  <c r="E33" i="23" l="1"/>
  <c r="C34"/>
  <c r="B57" i="22"/>
  <c r="E33"/>
  <c r="B56" s="1"/>
  <c r="E30" i="21"/>
  <c r="B48" l="1"/>
  <c r="B46"/>
  <c r="E29"/>
  <c r="E28"/>
  <c r="B52" l="1"/>
  <c r="B51"/>
  <c r="B50"/>
  <c r="F19"/>
  <c r="E21" s="1"/>
  <c r="E22" l="1"/>
  <c r="E29" i="20"/>
  <c r="B47"/>
  <c r="B45"/>
  <c r="B53" i="21" l="1"/>
  <c r="B54" s="1"/>
  <c r="B51" i="20"/>
  <c r="B50"/>
  <c r="B49"/>
  <c r="E21"/>
  <c r="F19"/>
  <c r="E22" s="1"/>
  <c r="B52" l="1"/>
  <c r="B53" s="1"/>
  <c r="E37" i="19"/>
  <c r="E30" l="1"/>
  <c r="E31"/>
  <c r="E32"/>
  <c r="E33"/>
  <c r="E34"/>
  <c r="E35"/>
  <c r="E29"/>
  <c r="B57"/>
  <c r="B58" l="1"/>
  <c r="B56"/>
  <c r="E22"/>
  <c r="F19"/>
  <c r="E23" s="1"/>
  <c r="E21" l="1"/>
  <c r="B59" l="1"/>
  <c r="B60" s="1"/>
</calcChain>
</file>

<file path=xl/sharedStrings.xml><?xml version="1.0" encoding="utf-8"?>
<sst xmlns="http://schemas.openxmlformats.org/spreadsheetml/2006/main" count="362" uniqueCount="125">
  <si>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</si>
  <si>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</si>
  <si>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</si>
  <si>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</si>
  <si>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</si>
  <si>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</si>
  <si>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</si>
  <si>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</si>
  <si>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</si>
  <si>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</si>
  <si>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</si>
  <si>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</si>
  <si>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</si>
  <si>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</si>
  <si>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</si>
  <si>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</si>
  <si>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</si>
  <si>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</si>
  <si>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</si>
  <si>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</si>
  <si>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</si>
  <si>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</si>
  <si>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</si>
  <si>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</si>
  <si>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</si>
  <si>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Свердлова, д. 35/1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</si>
  <si>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№35/1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</si>
  <si>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</si>
  <si>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</si>
  <si>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</si>
  <si>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Итого расходов:</t>
  </si>
  <si>
    <t>Исполнитель - ООО ЖКХ "Локомотив", в лице директора  Шевченко Г. А.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</si>
  <si>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</si>
  <si>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</si>
  <si>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</si>
  <si>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>в т.ч. Оплачено</t>
  </si>
  <si>
    <t xml:space="preserve">Итого остаток на конец квартала </t>
  </si>
  <si>
    <t>не жилые помещения</t>
  </si>
  <si>
    <t>S дома= 2323,7+163,1(не жил.)=2486,8 м2</t>
  </si>
  <si>
    <t xml:space="preserve">Расходы по содержанию и тек.ремонту </t>
  </si>
  <si>
    <r>
      <t xml:space="preserve">        1. Исполнителем предъявлены к приемке следующие оказанные на основании договора управления многоквартирным домом   </t>
    </r>
    <r>
      <rPr>
        <u/>
        <sz val="11"/>
        <color theme="1"/>
        <rFont val="Times New Roman"/>
        <family val="1"/>
        <charset val="204"/>
      </rPr>
      <t>№5  от   01.04.2015 г.</t>
    </r>
  </si>
  <si>
    <t>Остаток на начало квартала</t>
  </si>
  <si>
    <t xml:space="preserve">Расходы по управлению МКД </t>
  </si>
  <si>
    <t>февраль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</si>
  <si>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</si>
  <si>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</si>
  <si>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</si>
  <si>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</si>
  <si>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Красноруцкой Инны Петровны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</si>
  <si>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___________________</t>
    </r>
  </si>
  <si>
    <t>Заказчик - Собственники МКД, в лице председателя совета МКД  Красноруцкая И.П.</t>
  </si>
  <si>
    <t>горячая вода на СОИ</t>
  </si>
  <si>
    <t>электроэнергия на СОИ</t>
  </si>
  <si>
    <t>водоотведение на СОИ</t>
  </si>
  <si>
    <t>холодная вода на СОИ</t>
  </si>
  <si>
    <t xml:space="preserve">Частичный ремонт мягкой кровли </t>
  </si>
  <si>
    <t>январь</t>
  </si>
  <si>
    <t>Обработка подъездов хлорсодержащими растворами опрыскивание 1 раз в неделю</t>
  </si>
  <si>
    <t>ч/час</t>
  </si>
  <si>
    <t>Предъявлено населению 169081,64</t>
  </si>
  <si>
    <t>за 1 квартал 2022 года</t>
  </si>
  <si>
    <t>"31" 03 2022 г.</t>
  </si>
  <si>
    <t xml:space="preserve">Заделка воронки стока праймером </t>
  </si>
  <si>
    <t xml:space="preserve">Оклейка ливневки </t>
  </si>
  <si>
    <t>Опиловка деревьев</t>
  </si>
  <si>
    <t>Запенивание фановой трубы (кв.40)</t>
  </si>
  <si>
    <t>Замена фанового стояка КНС (кв.40)</t>
  </si>
  <si>
    <t>Уборка подвала 3м3</t>
  </si>
  <si>
    <t xml:space="preserve">           2. Всего за период с "01" 10 2021 г. по "31" 12 2021 г. выполнено работ (оказано услуг) на общую сумму сто семьдесят четыре тысячи шестьсот четыре рубля 48 копеек</t>
  </si>
  <si>
    <t>за 2 квартал 2022 года</t>
  </si>
  <si>
    <t>"30" 06 2022 г.</t>
  </si>
  <si>
    <t>2 квартал</t>
  </si>
  <si>
    <t>Установка стенда на дет.площадке, реконструкция качелей</t>
  </si>
  <si>
    <t>май</t>
  </si>
  <si>
    <t xml:space="preserve">           2. Всего за период с "01" 04 2022 г. по "30" 06 2022 г. выполнено работ (оказано услуг) на общую сумму сто пятьдесят девять тысяч четыреста девять рублей 08 копеек</t>
  </si>
  <si>
    <t>Предъявлено населению 172314,21</t>
  </si>
  <si>
    <t>за 3 квартал 2022 года</t>
  </si>
  <si>
    <t>30 09 2022 г.</t>
  </si>
  <si>
    <t>3 квартал</t>
  </si>
  <si>
    <t>Замена кодового замка (кв.36)</t>
  </si>
  <si>
    <t xml:space="preserve">Частичный ремонт кровли </t>
  </si>
  <si>
    <t>август</t>
  </si>
  <si>
    <t>ч/ч</t>
  </si>
  <si>
    <t>Предъявлено населению 184301,42</t>
  </si>
  <si>
    <t xml:space="preserve">           2. Всего за период с "01" 07 2022 г. по "30" 09 2022 г. выполнено работ (оказано услуг) на общую сумму сто шестьдесят семь тысяч пятьсот шестьдесят пять рублей 56 копеек</t>
  </si>
  <si>
    <t>за 4 квартал 2022 года</t>
  </si>
  <si>
    <t>31 12 2022 г.</t>
  </si>
  <si>
    <t>4 квартал</t>
  </si>
  <si>
    <t xml:space="preserve">Заделка кабельных труб мастикой </t>
  </si>
  <si>
    <t xml:space="preserve">Замена кодового замка </t>
  </si>
  <si>
    <t>роемонт кровли (кв.35)</t>
  </si>
  <si>
    <t>октябрь</t>
  </si>
  <si>
    <t>ноябрь</t>
  </si>
  <si>
    <t>декабрь</t>
  </si>
  <si>
    <t>Предъявлено населению 169952,81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</si>
  <si>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</si>
  <si>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</si>
  <si>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</si>
  <si>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</si>
  <si>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</si>
  <si>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</si>
  <si>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</si>
  <si>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</si>
  <si>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</si>
  <si>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</si>
  <si>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</si>
  <si>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</si>
  <si>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</si>
  <si>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</si>
  <si>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</si>
  <si>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</si>
  <si>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</si>
  <si>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</si>
  <si>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</si>
  <si>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</si>
  <si>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</si>
  <si>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Непредвиденные расходы 80,16 ч/ч</t>
  </si>
  <si>
    <t xml:space="preserve">    * Установка стенда на дет.площадке, реконструкция качелей</t>
  </si>
  <si>
    <t>по ж.д. ул. Свердлова, 35/1</t>
  </si>
  <si>
    <t>Начислено всего 694589,25</t>
  </si>
  <si>
    <t xml:space="preserve">* холодная вода на СОИ - </t>
  </si>
  <si>
    <t>* горячая вода на СОИ - 27055,41</t>
  </si>
  <si>
    <t>* водоотведение на СОИ- 12294,13</t>
  </si>
  <si>
    <t>* электроэнергия на СОИ- 13898,48</t>
  </si>
  <si>
    <t xml:space="preserve">           2. Всего за период с "01" 10 2022 г. по "31" 12 2022 г. выполнено работ (оказано услуг) на общую сумму сто шестьдесят шесть тысяч триста девяносто один рубль 68 копеек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</si>
</sst>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\-??_р_._-;_-@_-"/>
    <numFmt numFmtId="165" formatCode="[$-419]General"/>
    <numFmt numFmtId="166" formatCode="#,##0.00_ ;\-#,##0.0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 Cyr"/>
      <family val="2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164" fontId="13" fillId="0" borderId="0" applyFill="0" applyBorder="0" applyAlignment="0" applyProtection="0"/>
    <xf numFmtId="165" fontId="15" fillId="0" borderId="0"/>
    <xf numFmtId="0" fontId="13" fillId="0" borderId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/>
    <xf numFmtId="43" fontId="4" fillId="0" borderId="0" xfId="1" applyFont="1"/>
    <xf numFmtId="0" fontId="12" fillId="0" borderId="0" xfId="0" applyFont="1"/>
    <xf numFmtId="43" fontId="4" fillId="0" borderId="0" xfId="0" applyNumberFormat="1" applyFont="1"/>
    <xf numFmtId="0" fontId="10" fillId="0" borderId="4" xfId="0" applyFont="1" applyBorder="1" applyAlignment="1">
      <alignment horizontal="center"/>
    </xf>
    <xf numFmtId="39" fontId="7" fillId="0" borderId="0" xfId="1" applyNumberFormat="1" applyFont="1"/>
    <xf numFmtId="39" fontId="4" fillId="0" borderId="1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wrapText="1"/>
    </xf>
    <xf numFmtId="0" fontId="10" fillId="0" borderId="7" xfId="0" applyFont="1" applyBorder="1" applyAlignment="1">
      <alignment horizontal="center"/>
    </xf>
    <xf numFmtId="0" fontId="1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4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43" fontId="4" fillId="2" borderId="0" xfId="1" applyFont="1" applyFill="1"/>
    <xf numFmtId="0" fontId="10" fillId="0" borderId="0" xfId="0" applyFont="1"/>
    <xf numFmtId="0" fontId="10" fillId="3" borderId="4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0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/>
    <xf numFmtId="0" fontId="10" fillId="3" borderId="1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7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3" fontId="8" fillId="0" borderId="1" xfId="1" applyFont="1" applyBorder="1" applyAlignment="1">
      <alignment horizontal="center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6" fontId="3" fillId="0" borderId="0" xfId="1" applyNumberFormat="1" applyFont="1" applyBorder="1"/>
    <xf numFmtId="43" fontId="3" fillId="0" borderId="0" xfId="0" applyNumberFormat="1" applyFont="1"/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49" fontId="3" fillId="2" borderId="1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 applyAlignment="1">
      <alignment horizontal="left"/>
    </xf>
    <xf numFmtId="43" fontId="3" fillId="0" borderId="0" xfId="1" applyFont="1"/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</cellXfs>
  <cellStyles count="6">
    <cellStyle name="Excel Built-in Normal" xfId="4"/>
    <cellStyle name="Обычный" xfId="0" builtinId="0"/>
    <cellStyle name="Обычный 2" xfId="2"/>
    <cellStyle name="Обычный 3" xfId="5"/>
    <cellStyle name="Финансовый" xfId="1" builtinId="3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view="pageBreakPreview" topLeftCell="A25" zoomScaleSheetLayoutView="100" workbookViewId="0">
      <selection activeCell="B52" sqref="B52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8.28515625" style="2" customWidth="1"/>
    <col min="7" max="16384" width="9.140625" style="2"/>
  </cols>
  <sheetData>
    <row r="1" spans="1:5" ht="15.75">
      <c r="A1" s="77" t="s">
        <v>11</v>
      </c>
      <c r="B1" s="77"/>
      <c r="C1" s="77"/>
      <c r="D1" s="77"/>
      <c r="E1" s="77"/>
    </row>
    <row r="2" spans="1:5" ht="31.5" customHeight="1">
      <c r="A2" s="78" t="s">
        <v>12</v>
      </c>
      <c r="B2" s="79"/>
      <c r="C2" s="79"/>
      <c r="D2" s="79"/>
      <c r="E2" s="79"/>
    </row>
    <row r="3" spans="1:5" ht="15.75">
      <c r="A3" s="78" t="s">
        <v>60</v>
      </c>
      <c r="B3" s="78"/>
      <c r="C3" s="78"/>
      <c r="D3" s="78"/>
      <c r="E3" s="78"/>
    </row>
    <row r="4" spans="1:5" s="1" customFormat="1" ht="15.75">
      <c r="A4" s="28" t="s">
        <v>13</v>
      </c>
      <c r="B4" s="29"/>
      <c r="C4" s="29"/>
      <c r="D4" s="80" t="s">
        <v>61</v>
      </c>
      <c r="E4" s="80"/>
    </row>
    <row r="5" spans="1:5">
      <c r="A5" s="76" t="s">
        <v>0</v>
      </c>
      <c r="B5" s="76"/>
      <c r="C5" s="76"/>
      <c r="D5" s="76"/>
      <c r="E5" s="76"/>
    </row>
    <row r="6" spans="1:5">
      <c r="A6" s="81" t="s">
        <v>25</v>
      </c>
      <c r="B6" s="81"/>
      <c r="C6" s="81"/>
      <c r="D6" s="81"/>
      <c r="E6" s="81"/>
    </row>
    <row r="7" spans="1:5">
      <c r="A7" s="82" t="s">
        <v>1</v>
      </c>
      <c r="B7" s="82"/>
      <c r="C7" s="82"/>
      <c r="D7" s="82"/>
      <c r="E7" s="82"/>
    </row>
    <row r="8" spans="1:5">
      <c r="A8" s="76" t="s">
        <v>48</v>
      </c>
      <c r="B8" s="76"/>
      <c r="C8" s="76"/>
      <c r="D8" s="76"/>
      <c r="E8" s="76"/>
    </row>
    <row r="9" spans="1:5" ht="25.5" customHeight="1">
      <c r="A9" s="83" t="s">
        <v>14</v>
      </c>
      <c r="B9" s="84"/>
      <c r="C9" s="84"/>
      <c r="D9" s="84"/>
      <c r="E9" s="84"/>
    </row>
    <row r="10" spans="1:5" ht="31.5" customHeight="1">
      <c r="A10" s="76" t="s">
        <v>49</v>
      </c>
      <c r="B10" s="76"/>
      <c r="C10" s="76"/>
      <c r="D10" s="76"/>
      <c r="E10" s="76"/>
    </row>
    <row r="11" spans="1:5">
      <c r="A11" s="82" t="s">
        <v>15</v>
      </c>
      <c r="B11" s="85"/>
      <c r="C11" s="85"/>
      <c r="D11" s="85"/>
      <c r="E11" s="85"/>
    </row>
    <row r="12" spans="1:5">
      <c r="A12" s="76" t="s">
        <v>22</v>
      </c>
      <c r="B12" s="76"/>
      <c r="C12" s="76"/>
      <c r="D12" s="76"/>
      <c r="E12" s="76"/>
    </row>
    <row r="13" spans="1:5" ht="11.25" customHeight="1">
      <c r="A13" s="82" t="s">
        <v>2</v>
      </c>
      <c r="B13" s="85"/>
      <c r="C13" s="85"/>
      <c r="D13" s="85"/>
      <c r="E13" s="85"/>
    </row>
    <row r="14" spans="1:5">
      <c r="A14" s="76" t="s">
        <v>23</v>
      </c>
      <c r="B14" s="76"/>
      <c r="C14" s="76"/>
      <c r="D14" s="76"/>
      <c r="E14" s="76"/>
    </row>
    <row r="15" spans="1:5" ht="10.5" customHeight="1">
      <c r="A15" s="82" t="s">
        <v>16</v>
      </c>
      <c r="B15" s="85"/>
      <c r="C15" s="85"/>
      <c r="D15" s="85"/>
      <c r="E15" s="85"/>
    </row>
    <row r="16" spans="1:5" ht="30.75" customHeight="1">
      <c r="A16" s="76" t="s">
        <v>17</v>
      </c>
      <c r="B16" s="76"/>
      <c r="C16" s="76"/>
      <c r="D16" s="76"/>
      <c r="E16" s="76"/>
    </row>
    <row r="17" spans="1:7" ht="27" customHeight="1">
      <c r="A17" s="76" t="s">
        <v>40</v>
      </c>
      <c r="B17" s="76"/>
      <c r="C17" s="76"/>
      <c r="D17" s="76"/>
      <c r="E17" s="76"/>
    </row>
    <row r="18" spans="1:7" ht="33.75" customHeight="1">
      <c r="A18" s="87" t="s">
        <v>26</v>
      </c>
      <c r="B18" s="87"/>
      <c r="C18" s="87"/>
      <c r="D18" s="87"/>
      <c r="E18" s="87"/>
    </row>
    <row r="19" spans="1:7">
      <c r="A19" s="87"/>
      <c r="B19" s="87"/>
      <c r="C19" s="87"/>
      <c r="D19" s="87"/>
      <c r="E19" s="87"/>
      <c r="F19" s="2">
        <f>163.1+2323.7</f>
        <v>2486.7999999999997</v>
      </c>
      <c r="G19" s="2">
        <v>3</v>
      </c>
    </row>
    <row r="20" spans="1:7" ht="135">
      <c r="A20" s="3" t="s">
        <v>7</v>
      </c>
      <c r="B20" s="22" t="s">
        <v>10</v>
      </c>
      <c r="C20" s="3" t="s">
        <v>3</v>
      </c>
      <c r="D20" s="3" t="s">
        <v>9</v>
      </c>
      <c r="E20" s="3" t="s">
        <v>8</v>
      </c>
    </row>
    <row r="21" spans="1:7" ht="38.25">
      <c r="A21" s="21" t="s">
        <v>44</v>
      </c>
      <c r="B21" s="23" t="s">
        <v>33</v>
      </c>
      <c r="C21" s="3" t="s">
        <v>4</v>
      </c>
      <c r="D21" s="3">
        <v>13.4</v>
      </c>
      <c r="E21" s="6">
        <f>D21*F19*G19</f>
        <v>99969.359999999986</v>
      </c>
    </row>
    <row r="22" spans="1:7" ht="45">
      <c r="A22" s="5" t="s">
        <v>57</v>
      </c>
      <c r="B22" s="7" t="s">
        <v>28</v>
      </c>
      <c r="C22" s="3" t="s">
        <v>4</v>
      </c>
      <c r="D22" s="3"/>
      <c r="E22" s="6">
        <f>1690.68*3</f>
        <v>5072.04</v>
      </c>
    </row>
    <row r="23" spans="1:7">
      <c r="A23" s="5" t="s">
        <v>42</v>
      </c>
      <c r="B23" s="24" t="s">
        <v>24</v>
      </c>
      <c r="C23" s="8" t="s">
        <v>4</v>
      </c>
      <c r="D23" s="8">
        <v>5</v>
      </c>
      <c r="E23" s="6">
        <f>D23*F19*G19</f>
        <v>37301.999999999993</v>
      </c>
      <c r="G23" s="17"/>
    </row>
    <row r="24" spans="1:7">
      <c r="A24" s="5" t="s">
        <v>54</v>
      </c>
      <c r="B24" s="7" t="s">
        <v>28</v>
      </c>
      <c r="C24" s="3" t="s">
        <v>29</v>
      </c>
      <c r="D24" s="3"/>
      <c r="E24" s="6">
        <v>0</v>
      </c>
    </row>
    <row r="25" spans="1:7" ht="15.75">
      <c r="A25" s="1" t="s">
        <v>51</v>
      </c>
      <c r="B25" s="7" t="s">
        <v>28</v>
      </c>
      <c r="C25" s="3" t="s">
        <v>29</v>
      </c>
      <c r="D25" s="3"/>
      <c r="E25" s="20">
        <v>3999.43</v>
      </c>
    </row>
    <row r="26" spans="1:7">
      <c r="A26" s="5" t="s">
        <v>52</v>
      </c>
      <c r="B26" s="7" t="s">
        <v>28</v>
      </c>
      <c r="C26" s="3" t="s">
        <v>29</v>
      </c>
      <c r="D26" s="3"/>
      <c r="E26" s="6">
        <v>3726.96</v>
      </c>
    </row>
    <row r="27" spans="1:7">
      <c r="A27" s="5" t="s">
        <v>53</v>
      </c>
      <c r="B27" s="7" t="s">
        <v>28</v>
      </c>
      <c r="C27" s="3" t="s">
        <v>29</v>
      </c>
      <c r="D27" s="3"/>
      <c r="E27" s="6">
        <v>4581.0600000000004</v>
      </c>
    </row>
    <row r="28" spans="1:7">
      <c r="A28" s="5" t="s">
        <v>27</v>
      </c>
      <c r="B28" s="7" t="s">
        <v>28</v>
      </c>
      <c r="C28" s="3" t="s">
        <v>29</v>
      </c>
      <c r="D28" s="3"/>
      <c r="E28" s="6">
        <v>6701.24</v>
      </c>
    </row>
    <row r="29" spans="1:7" ht="18" customHeight="1">
      <c r="A29" s="26" t="s">
        <v>62</v>
      </c>
      <c r="B29" s="27" t="s">
        <v>56</v>
      </c>
      <c r="C29" s="3" t="s">
        <v>58</v>
      </c>
      <c r="D29" s="18">
        <v>8</v>
      </c>
      <c r="E29" s="6">
        <f>D29*218.47</f>
        <v>1747.76</v>
      </c>
    </row>
    <row r="30" spans="1:7">
      <c r="A30" s="26" t="s">
        <v>63</v>
      </c>
      <c r="B30" s="27" t="s">
        <v>56</v>
      </c>
      <c r="C30" s="3" t="s">
        <v>58</v>
      </c>
      <c r="D30" s="18">
        <v>3</v>
      </c>
      <c r="E30" s="6">
        <f t="shared" ref="E30:E35" si="0">D30*218.47</f>
        <v>655.41</v>
      </c>
    </row>
    <row r="31" spans="1:7">
      <c r="A31" s="37" t="s">
        <v>64</v>
      </c>
      <c r="B31" s="27" t="s">
        <v>43</v>
      </c>
      <c r="C31" s="3" t="s">
        <v>58</v>
      </c>
      <c r="D31" s="18">
        <v>2.66</v>
      </c>
      <c r="E31" s="6">
        <f t="shared" si="0"/>
        <v>581.13020000000006</v>
      </c>
    </row>
    <row r="32" spans="1:7" ht="30">
      <c r="A32" s="26" t="s">
        <v>65</v>
      </c>
      <c r="B32" s="27" t="s">
        <v>43</v>
      </c>
      <c r="C32" s="3" t="s">
        <v>58</v>
      </c>
      <c r="D32" s="38">
        <v>1</v>
      </c>
      <c r="E32" s="6">
        <f t="shared" si="0"/>
        <v>218.47</v>
      </c>
    </row>
    <row r="33" spans="1:5" ht="18" customHeight="1">
      <c r="A33" s="26" t="s">
        <v>55</v>
      </c>
      <c r="B33" s="27" t="s">
        <v>43</v>
      </c>
      <c r="C33" s="3" t="s">
        <v>58</v>
      </c>
      <c r="D33" s="18">
        <v>10</v>
      </c>
      <c r="E33" s="6">
        <f t="shared" si="0"/>
        <v>2184.6999999999998</v>
      </c>
    </row>
    <row r="34" spans="1:5" ht="30">
      <c r="A34" s="26" t="s">
        <v>66</v>
      </c>
      <c r="B34" s="27" t="s">
        <v>43</v>
      </c>
      <c r="C34" s="3" t="s">
        <v>58</v>
      </c>
      <c r="D34" s="18">
        <v>8</v>
      </c>
      <c r="E34" s="6">
        <f t="shared" si="0"/>
        <v>1747.76</v>
      </c>
    </row>
    <row r="35" spans="1:5">
      <c r="A35" s="26" t="s">
        <v>67</v>
      </c>
      <c r="B35" s="27" t="s">
        <v>43</v>
      </c>
      <c r="C35" s="3" t="s">
        <v>58</v>
      </c>
      <c r="D35" s="38">
        <v>28</v>
      </c>
      <c r="E35" s="6">
        <f t="shared" si="0"/>
        <v>6117.16</v>
      </c>
    </row>
    <row r="36" spans="1:5">
      <c r="A36" s="26"/>
      <c r="B36" s="18"/>
      <c r="C36" s="25"/>
      <c r="D36" s="32"/>
      <c r="E36" s="6"/>
    </row>
    <row r="37" spans="1:5" s="13" customFormat="1" ht="14.25">
      <c r="A37" s="9" t="s">
        <v>30</v>
      </c>
      <c r="B37" s="10"/>
      <c r="C37" s="11"/>
      <c r="D37" s="11"/>
      <c r="E37" s="12">
        <f>SUM(E21:E36)</f>
        <v>174604.48019999999</v>
      </c>
    </row>
    <row r="39" spans="1:5" ht="30.75" customHeight="1">
      <c r="A39" s="88" t="s">
        <v>68</v>
      </c>
      <c r="B39" s="88"/>
      <c r="C39" s="88"/>
      <c r="D39" s="88"/>
      <c r="E39" s="88"/>
    </row>
    <row r="40" spans="1:5" ht="30.75" customHeight="1">
      <c r="A40" s="76" t="s">
        <v>21</v>
      </c>
      <c r="B40" s="76"/>
      <c r="C40" s="76"/>
      <c r="D40" s="76"/>
      <c r="E40" s="76"/>
    </row>
    <row r="41" spans="1:5">
      <c r="A41" s="76" t="s">
        <v>20</v>
      </c>
      <c r="B41" s="76"/>
      <c r="C41" s="76"/>
      <c r="D41" s="76"/>
      <c r="E41" s="76"/>
    </row>
    <row r="42" spans="1:5" ht="30.75" customHeight="1">
      <c r="A42" s="76" t="s">
        <v>32</v>
      </c>
      <c r="B42" s="76"/>
      <c r="C42" s="76"/>
      <c r="D42" s="76"/>
      <c r="E42" s="76"/>
    </row>
    <row r="43" spans="1:5">
      <c r="A43" s="86" t="s">
        <v>5</v>
      </c>
      <c r="B43" s="86"/>
      <c r="C43" s="86"/>
      <c r="D43" s="86"/>
      <c r="E43" s="86"/>
    </row>
    <row r="44" spans="1:5">
      <c r="A44" s="76" t="s">
        <v>18</v>
      </c>
      <c r="B44" s="76"/>
      <c r="C44" s="76"/>
      <c r="D44" s="76"/>
      <c r="E44" s="76"/>
    </row>
    <row r="45" spans="1:5">
      <c r="A45" s="89" t="s">
        <v>31</v>
      </c>
      <c r="B45" s="89"/>
      <c r="C45" s="89"/>
      <c r="D45" s="89"/>
      <c r="E45" s="89"/>
    </row>
    <row r="46" spans="1:5">
      <c r="B46" s="90" t="s">
        <v>19</v>
      </c>
      <c r="C46" s="90"/>
      <c r="D46" s="90"/>
      <c r="E46" s="4" t="s">
        <v>6</v>
      </c>
    </row>
    <row r="47" spans="1:5">
      <c r="A47" s="30"/>
      <c r="B47" s="30"/>
      <c r="C47" s="30"/>
      <c r="D47" s="30"/>
      <c r="E47" s="30"/>
    </row>
    <row r="48" spans="1:5">
      <c r="A48" s="89" t="s">
        <v>50</v>
      </c>
      <c r="B48" s="89"/>
      <c r="C48" s="89"/>
      <c r="D48" s="89"/>
      <c r="E48" s="89"/>
    </row>
    <row r="49" spans="1:5">
      <c r="B49" s="90" t="s">
        <v>19</v>
      </c>
      <c r="C49" s="90"/>
      <c r="D49" s="90"/>
      <c r="E49" s="4" t="s">
        <v>6</v>
      </c>
    </row>
    <row r="50" spans="1:5">
      <c r="A50" s="2" t="s">
        <v>38</v>
      </c>
    </row>
    <row r="51" spans="1:5">
      <c r="A51" s="13" t="s">
        <v>34</v>
      </c>
    </row>
    <row r="52" spans="1:5">
      <c r="A52" s="2" t="s">
        <v>41</v>
      </c>
      <c r="B52" s="19">
        <v>-11752.34</v>
      </c>
    </row>
    <row r="53" spans="1:5" ht="15.75">
      <c r="A53" s="14" t="s">
        <v>59</v>
      </c>
      <c r="B53" s="15"/>
    </row>
    <row r="54" spans="1:5">
      <c r="A54" s="2" t="s">
        <v>35</v>
      </c>
      <c r="B54" s="15">
        <v>159038.94</v>
      </c>
    </row>
    <row r="55" spans="1:5">
      <c r="A55" s="2" t="s">
        <v>37</v>
      </c>
      <c r="B55" s="36">
        <v>7794.06</v>
      </c>
    </row>
    <row r="56" spans="1:5">
      <c r="A56" s="2" t="s">
        <v>46</v>
      </c>
      <c r="B56" s="15">
        <f>350*3</f>
        <v>1050</v>
      </c>
    </row>
    <row r="57" spans="1:5">
      <c r="A57" s="2" t="s">
        <v>45</v>
      </c>
      <c r="B57" s="15">
        <f>3*330</f>
        <v>990</v>
      </c>
    </row>
    <row r="58" spans="1:5">
      <c r="A58" s="2" t="s">
        <v>47</v>
      </c>
      <c r="B58" s="15">
        <f>200*3</f>
        <v>600</v>
      </c>
    </row>
    <row r="59" spans="1:5" ht="30">
      <c r="A59" s="31" t="s">
        <v>39</v>
      </c>
      <c r="B59" s="15">
        <f>E37</f>
        <v>174604.48019999999</v>
      </c>
    </row>
    <row r="60" spans="1:5">
      <c r="A60" s="16" t="s">
        <v>36</v>
      </c>
      <c r="B60" s="19">
        <f>B52+B54+B55+B56+B57+B58-B59</f>
        <v>-16883.820199999987</v>
      </c>
    </row>
  </sheetData>
  <mergeCells count="29">
    <mergeCell ref="A44:E44"/>
    <mergeCell ref="A45:E45"/>
    <mergeCell ref="B46:D46"/>
    <mergeCell ref="A48:E48"/>
    <mergeCell ref="B49:D49"/>
    <mergeCell ref="A43:E43"/>
    <mergeCell ref="A13:E13"/>
    <mergeCell ref="A14:E14"/>
    <mergeCell ref="A15:E15"/>
    <mergeCell ref="A16:E16"/>
    <mergeCell ref="A17:E17"/>
    <mergeCell ref="A18:E18"/>
    <mergeCell ref="A19:E19"/>
    <mergeCell ref="A39:E39"/>
    <mergeCell ref="A40:E40"/>
    <mergeCell ref="A41:E41"/>
    <mergeCell ref="A42:E42"/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3"/>
  <sheetViews>
    <sheetView view="pageBreakPreview" topLeftCell="A25" zoomScaleSheetLayoutView="100" workbookViewId="0">
      <selection activeCell="A28" sqref="A28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8.28515625" style="2" customWidth="1"/>
    <col min="7" max="16384" width="9.140625" style="2"/>
  </cols>
  <sheetData>
    <row r="1" spans="1:5" ht="15.75">
      <c r="A1" s="77" t="s">
        <v>11</v>
      </c>
      <c r="B1" s="77"/>
      <c r="C1" s="77"/>
      <c r="D1" s="77"/>
      <c r="E1" s="77"/>
    </row>
    <row r="2" spans="1:5" ht="31.5" customHeight="1">
      <c r="A2" s="78" t="s">
        <v>12</v>
      </c>
      <c r="B2" s="79"/>
      <c r="C2" s="79"/>
      <c r="D2" s="79"/>
      <c r="E2" s="79"/>
    </row>
    <row r="3" spans="1:5">
      <c r="A3" s="91" t="s">
        <v>69</v>
      </c>
      <c r="B3" s="91"/>
      <c r="C3" s="91"/>
      <c r="D3" s="91"/>
      <c r="E3" s="91"/>
    </row>
    <row r="4" spans="1:5" s="1" customFormat="1" ht="15.75">
      <c r="A4" s="42" t="s">
        <v>13</v>
      </c>
      <c r="B4" s="43"/>
      <c r="C4" s="43"/>
      <c r="D4" s="92" t="s">
        <v>70</v>
      </c>
      <c r="E4" s="92"/>
    </row>
    <row r="5" spans="1:5">
      <c r="A5" s="76" t="s">
        <v>0</v>
      </c>
      <c r="B5" s="76"/>
      <c r="C5" s="76"/>
      <c r="D5" s="76"/>
      <c r="E5" s="76"/>
    </row>
    <row r="6" spans="1:5">
      <c r="A6" s="81" t="s">
        <v>25</v>
      </c>
      <c r="B6" s="81"/>
      <c r="C6" s="81"/>
      <c r="D6" s="81"/>
      <c r="E6" s="81"/>
    </row>
    <row r="7" spans="1:5">
      <c r="A7" s="82" t="s">
        <v>1</v>
      </c>
      <c r="B7" s="82"/>
      <c r="C7" s="82"/>
      <c r="D7" s="82"/>
      <c r="E7" s="82"/>
    </row>
    <row r="8" spans="1:5">
      <c r="A8" s="76" t="s">
        <v>48</v>
      </c>
      <c r="B8" s="76"/>
      <c r="C8" s="76"/>
      <c r="D8" s="76"/>
      <c r="E8" s="76"/>
    </row>
    <row r="9" spans="1:5" ht="25.5" customHeight="1">
      <c r="A9" s="83" t="s">
        <v>14</v>
      </c>
      <c r="B9" s="84"/>
      <c r="C9" s="84"/>
      <c r="D9" s="84"/>
      <c r="E9" s="84"/>
    </row>
    <row r="10" spans="1:5" ht="31.5" customHeight="1">
      <c r="A10" s="76" t="s">
        <v>49</v>
      </c>
      <c r="B10" s="76"/>
      <c r="C10" s="76"/>
      <c r="D10" s="76"/>
      <c r="E10" s="76"/>
    </row>
    <row r="11" spans="1:5">
      <c r="A11" s="82" t="s">
        <v>15</v>
      </c>
      <c r="B11" s="85"/>
      <c r="C11" s="85"/>
      <c r="D11" s="85"/>
      <c r="E11" s="85"/>
    </row>
    <row r="12" spans="1:5">
      <c r="A12" s="76" t="s">
        <v>22</v>
      </c>
      <c r="B12" s="76"/>
      <c r="C12" s="76"/>
      <c r="D12" s="76"/>
      <c r="E12" s="76"/>
    </row>
    <row r="13" spans="1:5" ht="11.25" customHeight="1">
      <c r="A13" s="82" t="s">
        <v>2</v>
      </c>
      <c r="B13" s="85"/>
      <c r="C13" s="85"/>
      <c r="D13" s="85"/>
      <c r="E13" s="85"/>
    </row>
    <row r="14" spans="1:5">
      <c r="A14" s="76" t="s">
        <v>23</v>
      </c>
      <c r="B14" s="76"/>
      <c r="C14" s="76"/>
      <c r="D14" s="76"/>
      <c r="E14" s="76"/>
    </row>
    <row r="15" spans="1:5" ht="10.5" customHeight="1">
      <c r="A15" s="82" t="s">
        <v>16</v>
      </c>
      <c r="B15" s="85"/>
      <c r="C15" s="85"/>
      <c r="D15" s="85"/>
      <c r="E15" s="85"/>
    </row>
    <row r="16" spans="1:5" ht="30.75" customHeight="1">
      <c r="A16" s="76" t="s">
        <v>17</v>
      </c>
      <c r="B16" s="76"/>
      <c r="C16" s="76"/>
      <c r="D16" s="76"/>
      <c r="E16" s="76"/>
    </row>
    <row r="17" spans="1:7" ht="27" customHeight="1">
      <c r="A17" s="76" t="s">
        <v>40</v>
      </c>
      <c r="B17" s="76"/>
      <c r="C17" s="76"/>
      <c r="D17" s="76"/>
      <c r="E17" s="76"/>
    </row>
    <row r="18" spans="1:7" ht="33.75" customHeight="1">
      <c r="A18" s="87" t="s">
        <v>26</v>
      </c>
      <c r="B18" s="87"/>
      <c r="C18" s="87"/>
      <c r="D18" s="87"/>
      <c r="E18" s="87"/>
    </row>
    <row r="19" spans="1:7">
      <c r="A19" s="87"/>
      <c r="B19" s="87"/>
      <c r="C19" s="87"/>
      <c r="D19" s="87"/>
      <c r="E19" s="87"/>
      <c r="F19" s="2">
        <f>163.1+2323.7</f>
        <v>2486.7999999999997</v>
      </c>
      <c r="G19" s="2">
        <v>3</v>
      </c>
    </row>
    <row r="20" spans="1:7" ht="135">
      <c r="A20" s="3" t="s">
        <v>7</v>
      </c>
      <c r="B20" s="22" t="s">
        <v>10</v>
      </c>
      <c r="C20" s="3" t="s">
        <v>3</v>
      </c>
      <c r="D20" s="3" t="s">
        <v>9</v>
      </c>
      <c r="E20" s="3" t="s">
        <v>8</v>
      </c>
    </row>
    <row r="21" spans="1:7" ht="38.25">
      <c r="A21" s="21" t="s">
        <v>44</v>
      </c>
      <c r="B21" s="23" t="s">
        <v>33</v>
      </c>
      <c r="C21" s="3" t="s">
        <v>4</v>
      </c>
      <c r="D21" s="3">
        <v>13.4</v>
      </c>
      <c r="E21" s="6">
        <f>D21*F19*G19</f>
        <v>99969.359999999986</v>
      </c>
    </row>
    <row r="22" spans="1:7">
      <c r="A22" s="5" t="s">
        <v>42</v>
      </c>
      <c r="B22" s="24" t="s">
        <v>24</v>
      </c>
      <c r="C22" s="8" t="s">
        <v>4</v>
      </c>
      <c r="D22" s="8">
        <v>5</v>
      </c>
      <c r="E22" s="6">
        <f>D22*F19*G19</f>
        <v>37301.999999999993</v>
      </c>
      <c r="G22" s="17"/>
    </row>
    <row r="23" spans="1:7">
      <c r="A23" s="5" t="s">
        <v>54</v>
      </c>
      <c r="B23" s="7" t="s">
        <v>71</v>
      </c>
      <c r="C23" s="3" t="s">
        <v>29</v>
      </c>
      <c r="D23" s="3"/>
      <c r="E23" s="6">
        <v>0</v>
      </c>
    </row>
    <row r="24" spans="1:7" ht="15.75">
      <c r="A24" s="1" t="s">
        <v>51</v>
      </c>
      <c r="B24" s="7" t="s">
        <v>71</v>
      </c>
      <c r="C24" s="3" t="s">
        <v>29</v>
      </c>
      <c r="D24" s="3"/>
      <c r="E24" s="20">
        <v>8206.0400000000009</v>
      </c>
    </row>
    <row r="25" spans="1:7">
      <c r="A25" s="5" t="s">
        <v>52</v>
      </c>
      <c r="B25" s="7" t="s">
        <v>71</v>
      </c>
      <c r="C25" s="3" t="s">
        <v>29</v>
      </c>
      <c r="D25" s="3"/>
      <c r="E25" s="6">
        <v>3544.64</v>
      </c>
    </row>
    <row r="26" spans="1:7">
      <c r="A26" s="5" t="s">
        <v>53</v>
      </c>
      <c r="B26" s="7" t="s">
        <v>71</v>
      </c>
      <c r="C26" s="3" t="s">
        <v>29</v>
      </c>
      <c r="D26" s="3"/>
      <c r="E26" s="6">
        <v>4581.0600000000004</v>
      </c>
    </row>
    <row r="27" spans="1:7">
      <c r="A27" s="5" t="s">
        <v>27</v>
      </c>
      <c r="B27" s="7" t="s">
        <v>71</v>
      </c>
      <c r="C27" s="3" t="s">
        <v>29</v>
      </c>
      <c r="D27" s="3"/>
      <c r="E27" s="6">
        <v>2384.71</v>
      </c>
    </row>
    <row r="28" spans="1:7" ht="32.25" customHeight="1">
      <c r="A28" s="44" t="s">
        <v>72</v>
      </c>
      <c r="B28" s="7" t="s">
        <v>73</v>
      </c>
      <c r="C28" s="45" t="s">
        <v>29</v>
      </c>
      <c r="D28" s="46"/>
      <c r="E28" s="6">
        <v>3421.27</v>
      </c>
    </row>
    <row r="29" spans="1:7" s="13" customFormat="1" ht="14.25">
      <c r="A29" s="9" t="s">
        <v>30</v>
      </c>
      <c r="B29" s="10"/>
      <c r="C29" s="11"/>
      <c r="D29" s="11"/>
      <c r="E29" s="12">
        <f>SUM(E21:E28)</f>
        <v>159409.07999999999</v>
      </c>
    </row>
    <row r="31" spans="1:7" ht="30.75" customHeight="1">
      <c r="A31" s="88" t="s">
        <v>74</v>
      </c>
      <c r="B31" s="88"/>
      <c r="C31" s="88"/>
      <c r="D31" s="88"/>
      <c r="E31" s="88"/>
    </row>
    <row r="32" spans="1:7" ht="30.75" customHeight="1">
      <c r="A32" s="76" t="s">
        <v>21</v>
      </c>
      <c r="B32" s="76"/>
      <c r="C32" s="76"/>
      <c r="D32" s="76"/>
      <c r="E32" s="76"/>
    </row>
    <row r="33" spans="1:5">
      <c r="A33" s="76" t="s">
        <v>20</v>
      </c>
      <c r="B33" s="76"/>
      <c r="C33" s="76"/>
      <c r="D33" s="76"/>
      <c r="E33" s="76"/>
    </row>
    <row r="34" spans="1:5" ht="30.75" customHeight="1">
      <c r="A34" s="76" t="s">
        <v>32</v>
      </c>
      <c r="B34" s="76"/>
      <c r="C34" s="76"/>
      <c r="D34" s="76"/>
      <c r="E34" s="76"/>
    </row>
    <row r="35" spans="1:5" ht="30.75" customHeight="1">
      <c r="A35" s="33"/>
      <c r="B35" s="33"/>
      <c r="C35" s="33"/>
      <c r="D35" s="33"/>
      <c r="E35" s="33"/>
    </row>
    <row r="36" spans="1:5">
      <c r="A36" s="86" t="s">
        <v>5</v>
      </c>
      <c r="B36" s="86"/>
      <c r="C36" s="86"/>
      <c r="D36" s="86"/>
      <c r="E36" s="86"/>
    </row>
    <row r="37" spans="1:5">
      <c r="A37" s="76" t="s">
        <v>18</v>
      </c>
      <c r="B37" s="76"/>
      <c r="C37" s="76"/>
      <c r="D37" s="76"/>
      <c r="E37" s="76"/>
    </row>
    <row r="38" spans="1:5">
      <c r="A38" s="89" t="s">
        <v>31</v>
      </c>
      <c r="B38" s="89"/>
      <c r="C38" s="89"/>
      <c r="D38" s="89"/>
      <c r="E38" s="89"/>
    </row>
    <row r="39" spans="1:5">
      <c r="B39" s="90" t="s">
        <v>19</v>
      </c>
      <c r="C39" s="90"/>
      <c r="D39" s="90"/>
      <c r="E39" s="4" t="s">
        <v>6</v>
      </c>
    </row>
    <row r="40" spans="1:5">
      <c r="A40" s="35"/>
      <c r="B40" s="35"/>
      <c r="C40" s="35"/>
      <c r="D40" s="35"/>
      <c r="E40" s="35"/>
    </row>
    <row r="41" spans="1:5">
      <c r="A41" s="89" t="s">
        <v>50</v>
      </c>
      <c r="B41" s="89"/>
      <c r="C41" s="89"/>
      <c r="D41" s="89"/>
      <c r="E41" s="89"/>
    </row>
    <row r="42" spans="1:5">
      <c r="B42" s="90" t="s">
        <v>19</v>
      </c>
      <c r="C42" s="90"/>
      <c r="D42" s="90"/>
      <c r="E42" s="4" t="s">
        <v>6</v>
      </c>
    </row>
    <row r="43" spans="1:5">
      <c r="A43" s="2" t="s">
        <v>38</v>
      </c>
    </row>
    <row r="44" spans="1:5">
      <c r="A44" s="13" t="s">
        <v>34</v>
      </c>
    </row>
    <row r="45" spans="1:5">
      <c r="A45" s="2" t="s">
        <v>41</v>
      </c>
      <c r="B45" s="19">
        <f>'1 кв'!B60</f>
        <v>-16883.820199999987</v>
      </c>
    </row>
    <row r="46" spans="1:5" ht="15.75">
      <c r="A46" s="14" t="s">
        <v>75</v>
      </c>
      <c r="B46" s="15"/>
    </row>
    <row r="47" spans="1:5">
      <c r="A47" s="2" t="s">
        <v>35</v>
      </c>
      <c r="B47" s="15">
        <f>158382.86-7.68</f>
        <v>158375.18</v>
      </c>
    </row>
    <row r="48" spans="1:5">
      <c r="A48" s="2" t="s">
        <v>37</v>
      </c>
      <c r="B48" s="36">
        <v>11520.04</v>
      </c>
    </row>
    <row r="49" spans="1:2">
      <c r="A49" s="2" t="s">
        <v>46</v>
      </c>
      <c r="B49" s="15">
        <f>350*3</f>
        <v>1050</v>
      </c>
    </row>
    <row r="50" spans="1:2">
      <c r="A50" s="2" t="s">
        <v>45</v>
      </c>
      <c r="B50" s="15">
        <f>3*330</f>
        <v>990</v>
      </c>
    </row>
    <row r="51" spans="1:2">
      <c r="A51" s="2" t="s">
        <v>47</v>
      </c>
      <c r="B51" s="15">
        <f>200*3</f>
        <v>600</v>
      </c>
    </row>
    <row r="52" spans="1:2" ht="30">
      <c r="A52" s="34" t="s">
        <v>39</v>
      </c>
      <c r="B52" s="15">
        <f>E29</f>
        <v>159409.07999999999</v>
      </c>
    </row>
    <row r="53" spans="1:2">
      <c r="A53" s="16" t="s">
        <v>36</v>
      </c>
      <c r="B53" s="19">
        <f>B45+B47+B48+B49+B50+B51-B52</f>
        <v>-3757.6801999999734</v>
      </c>
    </row>
  </sheetData>
  <mergeCells count="29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A36:E36"/>
    <mergeCell ref="A13:E13"/>
    <mergeCell ref="A14:E14"/>
    <mergeCell ref="A15:E15"/>
    <mergeCell ref="A16:E16"/>
    <mergeCell ref="A17:E17"/>
    <mergeCell ref="A18:E18"/>
    <mergeCell ref="A19:E19"/>
    <mergeCell ref="A31:E31"/>
    <mergeCell ref="A32:E32"/>
    <mergeCell ref="A33:E33"/>
    <mergeCell ref="A34:E34"/>
    <mergeCell ref="A37:E37"/>
    <mergeCell ref="A38:E38"/>
    <mergeCell ref="B39:D39"/>
    <mergeCell ref="A41:E41"/>
    <mergeCell ref="B42:D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4"/>
  <sheetViews>
    <sheetView view="pageBreakPreview" topLeftCell="A28" zoomScaleSheetLayoutView="100" workbookViewId="0">
      <selection activeCell="H51" sqref="H51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8.28515625" style="2" customWidth="1"/>
    <col min="7" max="16384" width="9.140625" style="2"/>
  </cols>
  <sheetData>
    <row r="1" spans="1:5" ht="15.75">
      <c r="A1" s="77" t="s">
        <v>11</v>
      </c>
      <c r="B1" s="77"/>
      <c r="C1" s="77"/>
      <c r="D1" s="77"/>
      <c r="E1" s="77"/>
    </row>
    <row r="2" spans="1:5" ht="31.5" customHeight="1">
      <c r="A2" s="78" t="s">
        <v>12</v>
      </c>
      <c r="B2" s="79"/>
      <c r="C2" s="79"/>
      <c r="D2" s="79"/>
      <c r="E2" s="79"/>
    </row>
    <row r="3" spans="1:5">
      <c r="A3" s="91" t="s">
        <v>76</v>
      </c>
      <c r="B3" s="91"/>
      <c r="C3" s="91"/>
      <c r="D3" s="91"/>
      <c r="E3" s="91"/>
    </row>
    <row r="4" spans="1:5" s="1" customFormat="1" ht="15.75">
      <c r="A4" s="50" t="s">
        <v>13</v>
      </c>
      <c r="B4" s="51"/>
      <c r="C4" s="51"/>
      <c r="D4" s="92" t="s">
        <v>77</v>
      </c>
      <c r="E4" s="92"/>
    </row>
    <row r="5" spans="1:5">
      <c r="A5" s="76" t="s">
        <v>0</v>
      </c>
      <c r="B5" s="76"/>
      <c r="C5" s="76"/>
      <c r="D5" s="76"/>
      <c r="E5" s="76"/>
    </row>
    <row r="6" spans="1:5">
      <c r="A6" s="81" t="s">
        <v>25</v>
      </c>
      <c r="B6" s="81"/>
      <c r="C6" s="81"/>
      <c r="D6" s="81"/>
      <c r="E6" s="81"/>
    </row>
    <row r="7" spans="1:5">
      <c r="A7" s="82" t="s">
        <v>1</v>
      </c>
      <c r="B7" s="82"/>
      <c r="C7" s="82"/>
      <c r="D7" s="82"/>
      <c r="E7" s="82"/>
    </row>
    <row r="8" spans="1:5">
      <c r="A8" s="76" t="s">
        <v>48</v>
      </c>
      <c r="B8" s="76"/>
      <c r="C8" s="76"/>
      <c r="D8" s="76"/>
      <c r="E8" s="76"/>
    </row>
    <row r="9" spans="1:5" ht="25.5" customHeight="1">
      <c r="A9" s="83" t="s">
        <v>14</v>
      </c>
      <c r="B9" s="84"/>
      <c r="C9" s="84"/>
      <c r="D9" s="84"/>
      <c r="E9" s="84"/>
    </row>
    <row r="10" spans="1:5" ht="31.5" customHeight="1">
      <c r="A10" s="76" t="s">
        <v>49</v>
      </c>
      <c r="B10" s="76"/>
      <c r="C10" s="76"/>
      <c r="D10" s="76"/>
      <c r="E10" s="76"/>
    </row>
    <row r="11" spans="1:5">
      <c r="A11" s="82" t="s">
        <v>15</v>
      </c>
      <c r="B11" s="85"/>
      <c r="C11" s="85"/>
      <c r="D11" s="85"/>
      <c r="E11" s="85"/>
    </row>
    <row r="12" spans="1:5">
      <c r="A12" s="76" t="s">
        <v>22</v>
      </c>
      <c r="B12" s="76"/>
      <c r="C12" s="76"/>
      <c r="D12" s="76"/>
      <c r="E12" s="76"/>
    </row>
    <row r="13" spans="1:5" ht="11.25" customHeight="1">
      <c r="A13" s="82" t="s">
        <v>2</v>
      </c>
      <c r="B13" s="85"/>
      <c r="C13" s="85"/>
      <c r="D13" s="85"/>
      <c r="E13" s="85"/>
    </row>
    <row r="14" spans="1:5">
      <c r="A14" s="76" t="s">
        <v>23</v>
      </c>
      <c r="B14" s="76"/>
      <c r="C14" s="76"/>
      <c r="D14" s="76"/>
      <c r="E14" s="76"/>
    </row>
    <row r="15" spans="1:5" ht="10.5" customHeight="1">
      <c r="A15" s="82" t="s">
        <v>16</v>
      </c>
      <c r="B15" s="85"/>
      <c r="C15" s="85"/>
      <c r="D15" s="85"/>
      <c r="E15" s="85"/>
    </row>
    <row r="16" spans="1:5" ht="30.75" customHeight="1">
      <c r="A16" s="76" t="s">
        <v>17</v>
      </c>
      <c r="B16" s="76"/>
      <c r="C16" s="76"/>
      <c r="D16" s="76"/>
      <c r="E16" s="76"/>
    </row>
    <row r="17" spans="1:7" ht="27" customHeight="1">
      <c r="A17" s="76" t="s">
        <v>40</v>
      </c>
      <c r="B17" s="76"/>
      <c r="C17" s="76"/>
      <c r="D17" s="76"/>
      <c r="E17" s="76"/>
    </row>
    <row r="18" spans="1:7" ht="33.75" customHeight="1">
      <c r="A18" s="87" t="s">
        <v>26</v>
      </c>
      <c r="B18" s="87"/>
      <c r="C18" s="87"/>
      <c r="D18" s="87"/>
      <c r="E18" s="87"/>
    </row>
    <row r="19" spans="1:7">
      <c r="A19" s="87"/>
      <c r="B19" s="87"/>
      <c r="C19" s="87"/>
      <c r="D19" s="87"/>
      <c r="E19" s="87"/>
      <c r="F19" s="2">
        <f>163.1+2323.7</f>
        <v>2486.7999999999997</v>
      </c>
      <c r="G19" s="2">
        <v>3</v>
      </c>
    </row>
    <row r="20" spans="1:7" ht="135">
      <c r="A20" s="3" t="s">
        <v>7</v>
      </c>
      <c r="B20" s="22" t="s">
        <v>10</v>
      </c>
      <c r="C20" s="3" t="s">
        <v>3</v>
      </c>
      <c r="D20" s="3" t="s">
        <v>9</v>
      </c>
      <c r="E20" s="3" t="s">
        <v>8</v>
      </c>
    </row>
    <row r="21" spans="1:7" ht="38.25">
      <c r="A21" s="21" t="s">
        <v>44</v>
      </c>
      <c r="B21" s="23" t="s">
        <v>33</v>
      </c>
      <c r="C21" s="3" t="s">
        <v>4</v>
      </c>
      <c r="D21" s="3">
        <v>14.47</v>
      </c>
      <c r="E21" s="6">
        <f>D21*F19*G19</f>
        <v>107951.988</v>
      </c>
    </row>
    <row r="22" spans="1:7">
      <c r="A22" s="5" t="s">
        <v>42</v>
      </c>
      <c r="B22" s="24" t="s">
        <v>24</v>
      </c>
      <c r="C22" s="8" t="s">
        <v>4</v>
      </c>
      <c r="D22" s="8">
        <v>5.42</v>
      </c>
      <c r="E22" s="6">
        <f>D22*F19*G19</f>
        <v>40435.367999999995</v>
      </c>
      <c r="G22" s="17"/>
    </row>
    <row r="23" spans="1:7">
      <c r="A23" s="5" t="s">
        <v>54</v>
      </c>
      <c r="B23" s="7" t="s">
        <v>78</v>
      </c>
      <c r="C23" s="3" t="s">
        <v>29</v>
      </c>
      <c r="D23" s="3"/>
      <c r="E23" s="6">
        <v>0</v>
      </c>
    </row>
    <row r="24" spans="1:7" ht="15.75">
      <c r="A24" s="1" t="s">
        <v>51</v>
      </c>
      <c r="B24" s="7" t="s">
        <v>78</v>
      </c>
      <c r="C24" s="3" t="s">
        <v>29</v>
      </c>
      <c r="D24" s="3"/>
      <c r="E24" s="20">
        <v>9917</v>
      </c>
    </row>
    <row r="25" spans="1:7">
      <c r="A25" s="5" t="s">
        <v>52</v>
      </c>
      <c r="B25" s="7" t="s">
        <v>78</v>
      </c>
      <c r="C25" s="3" t="s">
        <v>29</v>
      </c>
      <c r="D25" s="3"/>
      <c r="E25" s="6">
        <v>3226.25</v>
      </c>
    </row>
    <row r="26" spans="1:7">
      <c r="A26" s="5" t="s">
        <v>53</v>
      </c>
      <c r="B26" s="7" t="s">
        <v>78</v>
      </c>
      <c r="C26" s="3" t="s">
        <v>29</v>
      </c>
      <c r="D26" s="3"/>
      <c r="E26" s="6">
        <v>3176.52</v>
      </c>
    </row>
    <row r="27" spans="1:7">
      <c r="A27" s="5" t="s">
        <v>27</v>
      </c>
      <c r="B27" s="7" t="s">
        <v>78</v>
      </c>
      <c r="C27" s="3" t="s">
        <v>29</v>
      </c>
      <c r="D27" s="3"/>
      <c r="E27" s="6">
        <v>1678.68</v>
      </c>
    </row>
    <row r="28" spans="1:7">
      <c r="A28" s="26" t="s">
        <v>79</v>
      </c>
      <c r="B28" s="7" t="s">
        <v>81</v>
      </c>
      <c r="C28" s="3" t="s">
        <v>82</v>
      </c>
      <c r="D28" s="3">
        <v>2</v>
      </c>
      <c r="E28" s="6">
        <f>D28*235.95</f>
        <v>471.9</v>
      </c>
    </row>
    <row r="29" spans="1:7" ht="32.25" customHeight="1">
      <c r="A29" s="26" t="s">
        <v>80</v>
      </c>
      <c r="B29" s="7" t="s">
        <v>81</v>
      </c>
      <c r="C29" s="45" t="s">
        <v>82</v>
      </c>
      <c r="D29" s="52">
        <v>3</v>
      </c>
      <c r="E29" s="6">
        <f>D29*235.95</f>
        <v>707.84999999999991</v>
      </c>
    </row>
    <row r="30" spans="1:7" s="13" customFormat="1" ht="14.25">
      <c r="A30" s="9" t="s">
        <v>30</v>
      </c>
      <c r="B30" s="10"/>
      <c r="C30" s="11"/>
      <c r="D30" s="11"/>
      <c r="E30" s="12">
        <f>SUM(E21:E29)</f>
        <v>167565.55599999998</v>
      </c>
    </row>
    <row r="32" spans="1:7" ht="30.75" customHeight="1">
      <c r="A32" s="88" t="s">
        <v>84</v>
      </c>
      <c r="B32" s="88"/>
      <c r="C32" s="88"/>
      <c r="D32" s="88"/>
      <c r="E32" s="88"/>
    </row>
    <row r="33" spans="1:5" ht="30.75" customHeight="1">
      <c r="A33" s="76" t="s">
        <v>21</v>
      </c>
      <c r="B33" s="76"/>
      <c r="C33" s="76"/>
      <c r="D33" s="76"/>
      <c r="E33" s="76"/>
    </row>
    <row r="34" spans="1:5">
      <c r="A34" s="76" t="s">
        <v>20</v>
      </c>
      <c r="B34" s="76"/>
      <c r="C34" s="76"/>
      <c r="D34" s="76"/>
      <c r="E34" s="76"/>
    </row>
    <row r="35" spans="1:5" ht="30.75" customHeight="1">
      <c r="A35" s="76" t="s">
        <v>32</v>
      </c>
      <c r="B35" s="76"/>
      <c r="C35" s="76"/>
      <c r="D35" s="76"/>
      <c r="E35" s="76"/>
    </row>
    <row r="36" spans="1:5" ht="30.75" customHeight="1">
      <c r="A36" s="39"/>
      <c r="B36" s="39"/>
      <c r="C36" s="39"/>
      <c r="D36" s="39"/>
      <c r="E36" s="39"/>
    </row>
    <row r="37" spans="1:5">
      <c r="A37" s="86" t="s">
        <v>5</v>
      </c>
      <c r="B37" s="86"/>
      <c r="C37" s="86"/>
      <c r="D37" s="86"/>
      <c r="E37" s="86"/>
    </row>
    <row r="38" spans="1:5">
      <c r="A38" s="76" t="s">
        <v>18</v>
      </c>
      <c r="B38" s="76"/>
      <c r="C38" s="76"/>
      <c r="D38" s="76"/>
      <c r="E38" s="76"/>
    </row>
    <row r="39" spans="1:5">
      <c r="A39" s="89" t="s">
        <v>31</v>
      </c>
      <c r="B39" s="89"/>
      <c r="C39" s="89"/>
      <c r="D39" s="89"/>
      <c r="E39" s="89"/>
    </row>
    <row r="40" spans="1:5">
      <c r="B40" s="90" t="s">
        <v>19</v>
      </c>
      <c r="C40" s="90"/>
      <c r="D40" s="90"/>
      <c r="E40" s="4" t="s">
        <v>6</v>
      </c>
    </row>
    <row r="41" spans="1:5">
      <c r="A41" s="40"/>
      <c r="B41" s="40"/>
      <c r="C41" s="40"/>
      <c r="D41" s="40"/>
      <c r="E41" s="40"/>
    </row>
    <row r="42" spans="1:5">
      <c r="A42" s="89" t="s">
        <v>50</v>
      </c>
      <c r="B42" s="89"/>
      <c r="C42" s="89"/>
      <c r="D42" s="89"/>
      <c r="E42" s="89"/>
    </row>
    <row r="43" spans="1:5">
      <c r="B43" s="90" t="s">
        <v>19</v>
      </c>
      <c r="C43" s="90"/>
      <c r="D43" s="90"/>
      <c r="E43" s="4" t="s">
        <v>6</v>
      </c>
    </row>
    <row r="44" spans="1:5">
      <c r="A44" s="2" t="s">
        <v>38</v>
      </c>
    </row>
    <row r="45" spans="1:5">
      <c r="A45" s="13" t="s">
        <v>34</v>
      </c>
    </row>
    <row r="46" spans="1:5">
      <c r="A46" s="2" t="s">
        <v>41</v>
      </c>
      <c r="B46" s="19">
        <f>'2кв'!B53</f>
        <v>-3757.6801999999734</v>
      </c>
    </row>
    <row r="47" spans="1:5" ht="15.75">
      <c r="A47" s="14" t="s">
        <v>83</v>
      </c>
      <c r="B47" s="15"/>
    </row>
    <row r="48" spans="1:5">
      <c r="A48" s="2" t="s">
        <v>35</v>
      </c>
      <c r="B48" s="15">
        <f>169966.91-29</f>
        <v>169937.91</v>
      </c>
    </row>
    <row r="49" spans="1:2">
      <c r="A49" s="2" t="s">
        <v>37</v>
      </c>
      <c r="B49" s="36">
        <v>11967.86</v>
      </c>
    </row>
    <row r="50" spans="1:2">
      <c r="A50" s="2" t="s">
        <v>46</v>
      </c>
      <c r="B50" s="15">
        <f>350*3</f>
        <v>1050</v>
      </c>
    </row>
    <row r="51" spans="1:2">
      <c r="A51" s="2" t="s">
        <v>45</v>
      </c>
      <c r="B51" s="15">
        <f>3*330</f>
        <v>990</v>
      </c>
    </row>
    <row r="52" spans="1:2">
      <c r="A52" s="2" t="s">
        <v>47</v>
      </c>
      <c r="B52" s="15">
        <f>200*3</f>
        <v>600</v>
      </c>
    </row>
    <row r="53" spans="1:2" ht="30">
      <c r="A53" s="41" t="s">
        <v>39</v>
      </c>
      <c r="B53" s="15">
        <f>E30</f>
        <v>167565.55599999998</v>
      </c>
    </row>
    <row r="54" spans="1:2">
      <c r="A54" s="16" t="s">
        <v>36</v>
      </c>
      <c r="B54" s="19">
        <f>B46+B48+B49+B50+B51+B52-B53</f>
        <v>13222.533800000034</v>
      </c>
    </row>
  </sheetData>
  <mergeCells count="29">
    <mergeCell ref="A38:E38"/>
    <mergeCell ref="A39:E39"/>
    <mergeCell ref="B40:D40"/>
    <mergeCell ref="A42:E42"/>
    <mergeCell ref="B43:D43"/>
    <mergeCell ref="A37:E37"/>
    <mergeCell ref="A13:E13"/>
    <mergeCell ref="A14:E14"/>
    <mergeCell ref="A15:E15"/>
    <mergeCell ref="A16:E16"/>
    <mergeCell ref="A17:E17"/>
    <mergeCell ref="A18:E18"/>
    <mergeCell ref="A19:E19"/>
    <mergeCell ref="A32:E32"/>
    <mergeCell ref="A33:E33"/>
    <mergeCell ref="A34:E34"/>
    <mergeCell ref="A35:E35"/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7"/>
  <sheetViews>
    <sheetView view="pageBreakPreview" topLeftCell="A43" zoomScaleSheetLayoutView="100" workbookViewId="0">
      <selection activeCell="A52" sqref="A52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8.28515625" style="2" customWidth="1"/>
    <col min="7" max="16384" width="9.140625" style="2"/>
  </cols>
  <sheetData>
    <row r="1" spans="1:5" ht="15.75">
      <c r="A1" s="77" t="s">
        <v>11</v>
      </c>
      <c r="B1" s="77"/>
      <c r="C1" s="77"/>
      <c r="D1" s="77"/>
      <c r="E1" s="77"/>
    </row>
    <row r="2" spans="1:5" ht="31.5" customHeight="1">
      <c r="A2" s="78" t="s">
        <v>12</v>
      </c>
      <c r="B2" s="79"/>
      <c r="C2" s="79"/>
      <c r="D2" s="79"/>
      <c r="E2" s="79"/>
    </row>
    <row r="3" spans="1:5">
      <c r="A3" s="91" t="s">
        <v>85</v>
      </c>
      <c r="B3" s="91"/>
      <c r="C3" s="91"/>
      <c r="D3" s="91"/>
      <c r="E3" s="91"/>
    </row>
    <row r="4" spans="1:5" s="1" customFormat="1" ht="15.75">
      <c r="A4" s="50" t="s">
        <v>13</v>
      </c>
      <c r="B4" s="51"/>
      <c r="C4" s="51"/>
      <c r="D4" s="92" t="s">
        <v>86</v>
      </c>
      <c r="E4" s="92"/>
    </row>
    <row r="5" spans="1:5">
      <c r="A5" s="76" t="s">
        <v>0</v>
      </c>
      <c r="B5" s="76"/>
      <c r="C5" s="76"/>
      <c r="D5" s="76"/>
      <c r="E5" s="76"/>
    </row>
    <row r="6" spans="1:5">
      <c r="A6" s="81" t="s">
        <v>25</v>
      </c>
      <c r="B6" s="81"/>
      <c r="C6" s="81"/>
      <c r="D6" s="81"/>
      <c r="E6" s="81"/>
    </row>
    <row r="7" spans="1:5">
      <c r="A7" s="82" t="s">
        <v>1</v>
      </c>
      <c r="B7" s="82"/>
      <c r="C7" s="82"/>
      <c r="D7" s="82"/>
      <c r="E7" s="82"/>
    </row>
    <row r="8" spans="1:5">
      <c r="A8" s="76" t="s">
        <v>48</v>
      </c>
      <c r="B8" s="76"/>
      <c r="C8" s="76"/>
      <c r="D8" s="76"/>
      <c r="E8" s="76"/>
    </row>
    <row r="9" spans="1:5" ht="25.5" customHeight="1">
      <c r="A9" s="83" t="s">
        <v>14</v>
      </c>
      <c r="B9" s="84"/>
      <c r="C9" s="84"/>
      <c r="D9" s="84"/>
      <c r="E9" s="84"/>
    </row>
    <row r="10" spans="1:5" ht="31.5" customHeight="1">
      <c r="A10" s="76" t="s">
        <v>49</v>
      </c>
      <c r="B10" s="76"/>
      <c r="C10" s="76"/>
      <c r="D10" s="76"/>
      <c r="E10" s="76"/>
    </row>
    <row r="11" spans="1:5">
      <c r="A11" s="82" t="s">
        <v>15</v>
      </c>
      <c r="B11" s="85"/>
      <c r="C11" s="85"/>
      <c r="D11" s="85"/>
      <c r="E11" s="85"/>
    </row>
    <row r="12" spans="1:5">
      <c r="A12" s="76" t="s">
        <v>22</v>
      </c>
      <c r="B12" s="76"/>
      <c r="C12" s="76"/>
      <c r="D12" s="76"/>
      <c r="E12" s="76"/>
    </row>
    <row r="13" spans="1:5" ht="11.25" customHeight="1">
      <c r="A13" s="82" t="s">
        <v>2</v>
      </c>
      <c r="B13" s="85"/>
      <c r="C13" s="85"/>
      <c r="D13" s="85"/>
      <c r="E13" s="85"/>
    </row>
    <row r="14" spans="1:5">
      <c r="A14" s="76" t="s">
        <v>23</v>
      </c>
      <c r="B14" s="76"/>
      <c r="C14" s="76"/>
      <c r="D14" s="76"/>
      <c r="E14" s="76"/>
    </row>
    <row r="15" spans="1:5" ht="10.5" customHeight="1">
      <c r="A15" s="82" t="s">
        <v>16</v>
      </c>
      <c r="B15" s="85"/>
      <c r="C15" s="85"/>
      <c r="D15" s="85"/>
      <c r="E15" s="85"/>
    </row>
    <row r="16" spans="1:5" ht="30.75" customHeight="1">
      <c r="A16" s="76" t="s">
        <v>17</v>
      </c>
      <c r="B16" s="76"/>
      <c r="C16" s="76"/>
      <c r="D16" s="76"/>
      <c r="E16" s="76"/>
    </row>
    <row r="17" spans="1:7" ht="27" customHeight="1">
      <c r="A17" s="76" t="s">
        <v>40</v>
      </c>
      <c r="B17" s="76"/>
      <c r="C17" s="76"/>
      <c r="D17" s="76"/>
      <c r="E17" s="76"/>
    </row>
    <row r="18" spans="1:7" ht="33.75" customHeight="1">
      <c r="A18" s="87" t="s">
        <v>26</v>
      </c>
      <c r="B18" s="87"/>
      <c r="C18" s="87"/>
      <c r="D18" s="87"/>
      <c r="E18" s="87"/>
    </row>
    <row r="19" spans="1:7">
      <c r="A19" s="87"/>
      <c r="B19" s="87"/>
      <c r="C19" s="87"/>
      <c r="D19" s="87"/>
      <c r="E19" s="87"/>
      <c r="F19" s="2">
        <f>163.1+2323.7</f>
        <v>2486.7999999999997</v>
      </c>
      <c r="G19" s="2">
        <v>3</v>
      </c>
    </row>
    <row r="20" spans="1:7" ht="135">
      <c r="A20" s="3" t="s">
        <v>7</v>
      </c>
      <c r="B20" s="22" t="s">
        <v>10</v>
      </c>
      <c r="C20" s="3" t="s">
        <v>3</v>
      </c>
      <c r="D20" s="3" t="s">
        <v>9</v>
      </c>
      <c r="E20" s="3" t="s">
        <v>8</v>
      </c>
    </row>
    <row r="21" spans="1:7" ht="38.25">
      <c r="A21" s="21" t="s">
        <v>44</v>
      </c>
      <c r="B21" s="23" t="s">
        <v>33</v>
      </c>
      <c r="C21" s="3" t="s">
        <v>4</v>
      </c>
      <c r="D21" s="3">
        <v>14.47</v>
      </c>
      <c r="E21" s="6">
        <f>D21*F19*G19</f>
        <v>107951.988</v>
      </c>
    </row>
    <row r="22" spans="1:7">
      <c r="A22" s="5" t="s">
        <v>42</v>
      </c>
      <c r="B22" s="24" t="s">
        <v>24</v>
      </c>
      <c r="C22" s="8" t="s">
        <v>4</v>
      </c>
      <c r="D22" s="8">
        <v>5.42</v>
      </c>
      <c r="E22" s="6">
        <f>D22*F19*G19</f>
        <v>40435.367999999995</v>
      </c>
      <c r="G22" s="17"/>
    </row>
    <row r="23" spans="1:7">
      <c r="A23" s="5" t="s">
        <v>54</v>
      </c>
      <c r="B23" s="7" t="s">
        <v>87</v>
      </c>
      <c r="C23" s="3" t="s">
        <v>29</v>
      </c>
      <c r="D23" s="3"/>
      <c r="E23" s="6">
        <v>0</v>
      </c>
    </row>
    <row r="24" spans="1:7" ht="15.75">
      <c r="A24" s="1" t="s">
        <v>51</v>
      </c>
      <c r="B24" s="7" t="s">
        <v>87</v>
      </c>
      <c r="C24" s="3" t="s">
        <v>29</v>
      </c>
      <c r="D24" s="3"/>
      <c r="E24" s="20">
        <v>3489.06</v>
      </c>
    </row>
    <row r="25" spans="1:7">
      <c r="A25" s="5" t="s">
        <v>52</v>
      </c>
      <c r="B25" s="7" t="s">
        <v>87</v>
      </c>
      <c r="C25" s="3" t="s">
        <v>29</v>
      </c>
      <c r="D25" s="3"/>
      <c r="E25" s="6">
        <v>4050.05</v>
      </c>
    </row>
    <row r="26" spans="1:7">
      <c r="A26" s="5" t="s">
        <v>53</v>
      </c>
      <c r="B26" s="7" t="s">
        <v>87</v>
      </c>
      <c r="C26" s="3" t="s">
        <v>29</v>
      </c>
      <c r="D26" s="3"/>
      <c r="E26" s="6">
        <v>794.14</v>
      </c>
    </row>
    <row r="27" spans="1:7">
      <c r="A27" s="5" t="s">
        <v>27</v>
      </c>
      <c r="B27" s="7" t="s">
        <v>87</v>
      </c>
      <c r="C27" s="3" t="s">
        <v>29</v>
      </c>
      <c r="D27" s="3"/>
      <c r="E27" s="6">
        <f>600+5649.8</f>
        <v>6249.8</v>
      </c>
    </row>
    <row r="28" spans="1:7" ht="30">
      <c r="A28" s="26" t="s">
        <v>88</v>
      </c>
      <c r="B28" s="7" t="s">
        <v>91</v>
      </c>
      <c r="C28" s="3" t="s">
        <v>82</v>
      </c>
      <c r="D28" s="53">
        <v>1</v>
      </c>
      <c r="E28" s="6">
        <f>D28*235.95</f>
        <v>235.95</v>
      </c>
    </row>
    <row r="29" spans="1:7">
      <c r="A29" s="26" t="s">
        <v>89</v>
      </c>
      <c r="B29" s="7" t="s">
        <v>92</v>
      </c>
      <c r="C29" s="3" t="s">
        <v>82</v>
      </c>
      <c r="D29" s="53">
        <v>1.5</v>
      </c>
      <c r="E29" s="6">
        <f t="shared" ref="E29:E31" si="0">D29*235.95</f>
        <v>353.92499999999995</v>
      </c>
    </row>
    <row r="30" spans="1:7">
      <c r="A30" s="26" t="s">
        <v>80</v>
      </c>
      <c r="B30" s="7" t="s">
        <v>92</v>
      </c>
      <c r="C30" s="3" t="s">
        <v>82</v>
      </c>
      <c r="D30" s="53">
        <v>4</v>
      </c>
      <c r="E30" s="6">
        <f t="shared" si="0"/>
        <v>943.8</v>
      </c>
    </row>
    <row r="31" spans="1:7">
      <c r="A31" s="26" t="s">
        <v>90</v>
      </c>
      <c r="B31" s="7" t="s">
        <v>93</v>
      </c>
      <c r="C31" s="3" t="s">
        <v>82</v>
      </c>
      <c r="D31" s="53">
        <v>8</v>
      </c>
      <c r="E31" s="6">
        <f t="shared" si="0"/>
        <v>1887.6</v>
      </c>
    </row>
    <row r="32" spans="1:7">
      <c r="A32" s="26"/>
      <c r="B32" s="7"/>
      <c r="C32" s="45"/>
      <c r="D32" s="52"/>
      <c r="E32" s="6"/>
    </row>
    <row r="33" spans="1:5" s="13" customFormat="1" ht="14.25">
      <c r="A33" s="9" t="s">
        <v>30</v>
      </c>
      <c r="B33" s="10"/>
      <c r="C33" s="11"/>
      <c r="D33" s="11"/>
      <c r="E33" s="12">
        <f>SUM(E21:E32)</f>
        <v>166391.68099999998</v>
      </c>
    </row>
    <row r="35" spans="1:5" ht="30.75" customHeight="1">
      <c r="A35" s="88" t="s">
        <v>124</v>
      </c>
      <c r="B35" s="88"/>
      <c r="C35" s="88"/>
      <c r="D35" s="88"/>
      <c r="E35" s="88"/>
    </row>
    <row r="36" spans="1:5" ht="30.75" customHeight="1">
      <c r="A36" s="76" t="s">
        <v>21</v>
      </c>
      <c r="B36" s="76"/>
      <c r="C36" s="76"/>
      <c r="D36" s="76"/>
      <c r="E36" s="76"/>
    </row>
    <row r="37" spans="1:5">
      <c r="A37" s="76" t="s">
        <v>20</v>
      </c>
      <c r="B37" s="76"/>
      <c r="C37" s="76"/>
      <c r="D37" s="76"/>
      <c r="E37" s="76"/>
    </row>
    <row r="38" spans="1:5" ht="30.75" customHeight="1">
      <c r="A38" s="76" t="s">
        <v>32</v>
      </c>
      <c r="B38" s="76"/>
      <c r="C38" s="76"/>
      <c r="D38" s="76"/>
      <c r="E38" s="76"/>
    </row>
    <row r="39" spans="1:5" ht="30.75" customHeight="1">
      <c r="A39" s="47"/>
      <c r="B39" s="47"/>
      <c r="C39" s="47"/>
      <c r="D39" s="47"/>
      <c r="E39" s="47"/>
    </row>
    <row r="40" spans="1:5">
      <c r="A40" s="86" t="s">
        <v>5</v>
      </c>
      <c r="B40" s="86"/>
      <c r="C40" s="86"/>
      <c r="D40" s="86"/>
      <c r="E40" s="86"/>
    </row>
    <row r="41" spans="1:5">
      <c r="A41" s="76" t="s">
        <v>18</v>
      </c>
      <c r="B41" s="76"/>
      <c r="C41" s="76"/>
      <c r="D41" s="76"/>
      <c r="E41" s="76"/>
    </row>
    <row r="42" spans="1:5">
      <c r="A42" s="89" t="s">
        <v>31</v>
      </c>
      <c r="B42" s="89"/>
      <c r="C42" s="89"/>
      <c r="D42" s="89"/>
      <c r="E42" s="89"/>
    </row>
    <row r="43" spans="1:5">
      <c r="B43" s="90" t="s">
        <v>19</v>
      </c>
      <c r="C43" s="90"/>
      <c r="D43" s="90"/>
      <c r="E43" s="4" t="s">
        <v>6</v>
      </c>
    </row>
    <row r="44" spans="1:5">
      <c r="A44" s="48"/>
      <c r="B44" s="48"/>
      <c r="C44" s="48"/>
      <c r="D44" s="48"/>
      <c r="E44" s="48"/>
    </row>
    <row r="45" spans="1:5">
      <c r="A45" s="89" t="s">
        <v>50</v>
      </c>
      <c r="B45" s="89"/>
      <c r="C45" s="89"/>
      <c r="D45" s="89"/>
      <c r="E45" s="89"/>
    </row>
    <row r="46" spans="1:5">
      <c r="B46" s="90" t="s">
        <v>19</v>
      </c>
      <c r="C46" s="90"/>
      <c r="D46" s="90"/>
      <c r="E46" s="4" t="s">
        <v>6</v>
      </c>
    </row>
    <row r="47" spans="1:5">
      <c r="A47" s="2" t="s">
        <v>38</v>
      </c>
    </row>
    <row r="48" spans="1:5">
      <c r="A48" s="13" t="s">
        <v>34</v>
      </c>
    </row>
    <row r="49" spans="1:2">
      <c r="A49" s="2" t="s">
        <v>41</v>
      </c>
      <c r="B49" s="19">
        <f>'3кв'!B54</f>
        <v>13222.533800000034</v>
      </c>
    </row>
    <row r="50" spans="1:2" ht="15.75">
      <c r="A50" s="14" t="s">
        <v>94</v>
      </c>
      <c r="B50" s="15"/>
    </row>
    <row r="51" spans="1:2">
      <c r="A51" s="2" t="s">
        <v>35</v>
      </c>
      <c r="B51" s="15">
        <v>164937.29999999999</v>
      </c>
    </row>
    <row r="52" spans="1:2">
      <c r="A52" s="2" t="s">
        <v>37</v>
      </c>
      <c r="B52" s="36">
        <v>16208.53</v>
      </c>
    </row>
    <row r="53" spans="1:2">
      <c r="A53" s="2" t="s">
        <v>46</v>
      </c>
      <c r="B53" s="15">
        <f>350*3</f>
        <v>1050</v>
      </c>
    </row>
    <row r="54" spans="1:2">
      <c r="A54" s="2" t="s">
        <v>45</v>
      </c>
      <c r="B54" s="15">
        <f>3*330</f>
        <v>990</v>
      </c>
    </row>
    <row r="55" spans="1:2">
      <c r="A55" s="2" t="s">
        <v>47</v>
      </c>
      <c r="B55" s="15">
        <f>200*3</f>
        <v>600</v>
      </c>
    </row>
    <row r="56" spans="1:2" ht="30">
      <c r="A56" s="49" t="s">
        <v>39</v>
      </c>
      <c r="B56" s="15">
        <f>E33</f>
        <v>166391.68099999998</v>
      </c>
    </row>
    <row r="57" spans="1:2">
      <c r="A57" s="16" t="s">
        <v>36</v>
      </c>
      <c r="B57" s="19">
        <f>B49+B51+B52+B53+B54+B55-B56</f>
        <v>30616.682800000039</v>
      </c>
    </row>
  </sheetData>
  <mergeCells count="29"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  <mergeCell ref="A40:E40"/>
    <mergeCell ref="A13:E13"/>
    <mergeCell ref="A14:E14"/>
    <mergeCell ref="A15:E15"/>
    <mergeCell ref="A16:E16"/>
    <mergeCell ref="A17:E17"/>
    <mergeCell ref="A18:E18"/>
    <mergeCell ref="A19:E19"/>
    <mergeCell ref="A35:E35"/>
    <mergeCell ref="A36:E36"/>
    <mergeCell ref="A37:E37"/>
    <mergeCell ref="A38:E38"/>
    <mergeCell ref="A41:E41"/>
    <mergeCell ref="A42:E42"/>
    <mergeCell ref="B43:D43"/>
    <mergeCell ref="A45:E45"/>
    <mergeCell ref="B46:D4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8"/>
  <sheetViews>
    <sheetView tabSelected="1" view="pageBreakPreview" zoomScaleSheetLayoutView="100" workbookViewId="0">
      <selection activeCell="A40" sqref="A40:XFD40"/>
    </sheetView>
  </sheetViews>
  <sheetFormatPr defaultRowHeight="15.75"/>
  <cols>
    <col min="1" max="1" width="10.5703125" style="1" customWidth="1"/>
    <col min="2" max="2" width="54.28515625" style="1" customWidth="1"/>
    <col min="3" max="3" width="16.140625" style="75" customWidth="1"/>
    <col min="4" max="4" width="16.140625" style="1" customWidth="1"/>
    <col min="5" max="5" width="17.570312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93" t="s">
        <v>95</v>
      </c>
      <c r="B1" s="93"/>
      <c r="C1" s="93"/>
      <c r="D1" s="54"/>
    </row>
    <row r="2" spans="1:5">
      <c r="A2" s="94" t="s">
        <v>96</v>
      </c>
      <c r="B2" s="94"/>
      <c r="C2" s="94"/>
      <c r="D2" s="14"/>
    </row>
    <row r="3" spans="1:5">
      <c r="A3" s="94" t="s">
        <v>97</v>
      </c>
      <c r="B3" s="94"/>
      <c r="C3" s="94"/>
      <c r="D3" s="14"/>
    </row>
    <row r="4" spans="1:5">
      <c r="A4" s="93" t="s">
        <v>118</v>
      </c>
      <c r="B4" s="93"/>
      <c r="C4" s="93"/>
      <c r="D4" s="54"/>
    </row>
    <row r="5" spans="1:5">
      <c r="A5" s="95"/>
      <c r="B5" s="95"/>
      <c r="C5" s="95"/>
    </row>
    <row r="6" spans="1:5">
      <c r="A6" s="14"/>
      <c r="B6" s="55" t="s">
        <v>98</v>
      </c>
      <c r="C6" s="56">
        <f>'1 кв'!B52</f>
        <v>-11752.34</v>
      </c>
      <c r="D6" s="57"/>
    </row>
    <row r="7" spans="1:5">
      <c r="A7" s="58" t="s">
        <v>99</v>
      </c>
      <c r="B7" s="55" t="s">
        <v>119</v>
      </c>
      <c r="C7" s="59"/>
      <c r="D7" s="57"/>
    </row>
    <row r="8" spans="1:5">
      <c r="A8" s="14"/>
      <c r="B8" s="60" t="s">
        <v>100</v>
      </c>
      <c r="C8" s="59"/>
      <c r="D8" s="57"/>
    </row>
    <row r="9" spans="1:5">
      <c r="A9" s="14"/>
      <c r="B9" s="5" t="s">
        <v>120</v>
      </c>
      <c r="C9" s="59"/>
      <c r="D9" s="57"/>
    </row>
    <row r="10" spans="1:5">
      <c r="A10" s="14"/>
      <c r="B10" s="5" t="s">
        <v>121</v>
      </c>
      <c r="C10" s="59"/>
      <c r="D10" s="57"/>
    </row>
    <row r="11" spans="1:5">
      <c r="A11" s="14"/>
      <c r="B11" s="5" t="s">
        <v>123</v>
      </c>
      <c r="C11" s="59"/>
      <c r="D11" s="57"/>
    </row>
    <row r="12" spans="1:5">
      <c r="A12" s="14"/>
      <c r="B12" s="5" t="s">
        <v>122</v>
      </c>
      <c r="C12" s="59"/>
      <c r="D12" s="57"/>
    </row>
    <row r="13" spans="1:5">
      <c r="B13" s="61" t="s">
        <v>101</v>
      </c>
      <c r="C13" s="62">
        <f>'1 кв'!B54+'2кв'!B47+'3кв'!B48+'4кв'!B51</f>
        <v>652289.33000000007</v>
      </c>
      <c r="D13" s="63"/>
      <c r="E13" s="64"/>
    </row>
    <row r="14" spans="1:5">
      <c r="B14" s="2" t="s">
        <v>37</v>
      </c>
      <c r="C14" s="62">
        <f>'1 кв'!B55+'2кв'!B48+'3кв'!B49+'4кв'!B52</f>
        <v>47490.490000000005</v>
      </c>
      <c r="D14" s="63"/>
      <c r="E14" s="64"/>
    </row>
    <row r="15" spans="1:5">
      <c r="A15" s="58"/>
      <c r="B15" s="61" t="s">
        <v>46</v>
      </c>
      <c r="C15" s="62">
        <f>'1 кв'!B56+'2кв'!B49+'3кв'!B50+'4кв'!B53</f>
        <v>4200</v>
      </c>
      <c r="D15" s="63"/>
      <c r="E15" s="64"/>
    </row>
    <row r="16" spans="1:5">
      <c r="A16" s="58"/>
      <c r="B16" s="61" t="s">
        <v>45</v>
      </c>
      <c r="C16" s="62">
        <f>'1 кв'!B57+'2кв'!B50+'3кв'!B51+'4кв'!B54</f>
        <v>3960</v>
      </c>
      <c r="D16" s="63"/>
      <c r="E16" s="64"/>
    </row>
    <row r="17" spans="1:5">
      <c r="A17" s="58"/>
      <c r="B17" s="61" t="s">
        <v>47</v>
      </c>
      <c r="C17" s="62">
        <f>'1 кв'!B58+'2кв'!B51+'3кв'!B52+'4кв'!B55</f>
        <v>2400</v>
      </c>
      <c r="D17" s="63"/>
      <c r="E17" s="64"/>
    </row>
    <row r="18" spans="1:5">
      <c r="A18" s="29"/>
      <c r="B18" s="61" t="s">
        <v>102</v>
      </c>
      <c r="C18" s="59">
        <f>SUM(C13:C17)</f>
        <v>710339.82000000007</v>
      </c>
      <c r="D18" s="57"/>
      <c r="E18" s="64"/>
    </row>
    <row r="19" spans="1:5">
      <c r="B19" s="96"/>
      <c r="C19" s="97"/>
      <c r="D19" s="65"/>
    </row>
    <row r="20" spans="1:5">
      <c r="A20" s="66" t="s">
        <v>103</v>
      </c>
      <c r="B20" s="5" t="s">
        <v>44</v>
      </c>
      <c r="C20" s="62">
        <f>'1 кв'!E21+'2кв'!E21+'3кв'!E21+'4кв'!E21</f>
        <v>415842.696</v>
      </c>
      <c r="D20" s="65"/>
    </row>
    <row r="21" spans="1:5" ht="30">
      <c r="A21" s="66"/>
      <c r="B21" s="5" t="s">
        <v>104</v>
      </c>
      <c r="C21" s="62">
        <f>'1 кв'!E22</f>
        <v>5072.04</v>
      </c>
      <c r="D21" s="65"/>
    </row>
    <row r="22" spans="1:5">
      <c r="A22" s="66"/>
      <c r="B22" s="5" t="s">
        <v>42</v>
      </c>
      <c r="C22" s="62">
        <f>'1 кв'!E23+'2кв'!E22+'3кв'!E22+'4кв'!E22</f>
        <v>155474.73599999998</v>
      </c>
      <c r="D22" s="65"/>
    </row>
    <row r="23" spans="1:5">
      <c r="A23" s="66"/>
      <c r="B23" s="67" t="s">
        <v>54</v>
      </c>
      <c r="C23" s="62">
        <f>'1 кв'!E24+'2кв'!E23+'3кв'!E23+'4кв'!E23</f>
        <v>0</v>
      </c>
      <c r="D23" s="65"/>
    </row>
    <row r="24" spans="1:5">
      <c r="B24" s="68" t="s">
        <v>51</v>
      </c>
      <c r="C24" s="62">
        <f>'1 кв'!E25+'2кв'!E24+'3кв'!E24+'4кв'!E24</f>
        <v>25611.530000000002</v>
      </c>
      <c r="D24" s="65"/>
      <c r="E24" s="64"/>
    </row>
    <row r="25" spans="1:5">
      <c r="B25" s="67" t="s">
        <v>52</v>
      </c>
      <c r="C25" s="62">
        <f>'1 кв'!E26+'2кв'!E25+'3кв'!E25+'4кв'!E25</f>
        <v>14547.900000000001</v>
      </c>
      <c r="D25" s="65"/>
      <c r="E25" s="64"/>
    </row>
    <row r="26" spans="1:5">
      <c r="B26" s="67" t="s">
        <v>53</v>
      </c>
      <c r="C26" s="62">
        <f>'1 кв'!E27+'2кв'!E26+'3кв'!E26+'4кв'!E26</f>
        <v>13132.78</v>
      </c>
      <c r="D26" s="65"/>
    </row>
    <row r="27" spans="1:5">
      <c r="A27" s="66"/>
      <c r="B27" s="69" t="s">
        <v>27</v>
      </c>
      <c r="C27" s="62">
        <f>'1 кв'!E28+'2кв'!E27+'3кв'!E27+'4кв'!E27</f>
        <v>17014.43</v>
      </c>
      <c r="D27" s="65"/>
    </row>
    <row r="28" spans="1:5">
      <c r="A28" s="66"/>
      <c r="B28" s="70" t="s">
        <v>116</v>
      </c>
      <c r="C28" s="62">
        <f>'1 кв'!E29+'1 кв'!E30+'1 кв'!E31+'1 кв'!E32+'1 кв'!E33+'1 кв'!E34+'1 кв'!E35+'3кв'!E28+'3кв'!E29+'4кв'!E28+'4кв'!E29+'4кв'!E30+'4кв'!E31</f>
        <v>17853.415199999999</v>
      </c>
      <c r="D28" s="65"/>
    </row>
    <row r="29" spans="1:5">
      <c r="A29" s="66"/>
      <c r="B29" s="70" t="s">
        <v>105</v>
      </c>
      <c r="C29" s="62">
        <f>SUM(C31:C32)</f>
        <v>3421.27</v>
      </c>
      <c r="D29" s="65"/>
    </row>
    <row r="30" spans="1:5">
      <c r="A30" s="66"/>
      <c r="B30" s="69" t="s">
        <v>100</v>
      </c>
      <c r="C30" s="62"/>
      <c r="D30" s="65"/>
    </row>
    <row r="31" spans="1:5" ht="31.5">
      <c r="A31" s="66"/>
      <c r="B31" s="69" t="s">
        <v>117</v>
      </c>
      <c r="C31" s="62">
        <f>'2кв'!E28</f>
        <v>3421.27</v>
      </c>
      <c r="D31" s="65"/>
    </row>
    <row r="32" spans="1:5" ht="18" customHeight="1">
      <c r="A32" s="66"/>
      <c r="B32" s="44"/>
      <c r="C32" s="62"/>
      <c r="D32" s="65"/>
    </row>
    <row r="33" spans="1:6">
      <c r="B33" s="71" t="s">
        <v>106</v>
      </c>
      <c r="C33" s="59">
        <f>SUM(C20:C29)</f>
        <v>667970.79720000015</v>
      </c>
      <c r="D33" s="65">
        <f>'1 кв'!E37+'2кв'!E29+'3кв'!E30+'4кв'!E33</f>
        <v>667970.79719999991</v>
      </c>
      <c r="E33" s="64">
        <f>C33-D33</f>
        <v>0</v>
      </c>
      <c r="F33" s="64"/>
    </row>
    <row r="34" spans="1:6">
      <c r="B34" s="72" t="s">
        <v>107</v>
      </c>
      <c r="C34" s="56">
        <f>(C6+C18)-C33</f>
        <v>30616.682799999951</v>
      </c>
      <c r="D34" s="65"/>
      <c r="E34" s="64"/>
    </row>
    <row r="35" spans="1:6">
      <c r="B35" s="58" t="s">
        <v>108</v>
      </c>
      <c r="C35" s="58"/>
      <c r="D35" s="65"/>
    </row>
    <row r="36" spans="1:6">
      <c r="B36" s="58" t="s">
        <v>109</v>
      </c>
      <c r="C36" s="58">
        <v>67214.62</v>
      </c>
      <c r="D36" s="65"/>
    </row>
    <row r="37" spans="1:6">
      <c r="B37" s="73" t="s">
        <v>110</v>
      </c>
      <c r="C37" s="73">
        <v>114790.62</v>
      </c>
      <c r="D37" s="65"/>
    </row>
    <row r="38" spans="1:6">
      <c r="B38" s="58" t="s">
        <v>111</v>
      </c>
      <c r="C38" s="58">
        <f>C37-C36</f>
        <v>47576</v>
      </c>
      <c r="D38" s="65"/>
    </row>
    <row r="39" spans="1:6">
      <c r="B39" s="58"/>
      <c r="C39" s="74"/>
      <c r="D39" s="65"/>
    </row>
    <row r="40" spans="1:6">
      <c r="B40" s="58"/>
      <c r="C40" s="74"/>
      <c r="D40" s="65"/>
    </row>
    <row r="41" spans="1:6">
      <c r="A41" s="1" t="s">
        <v>112</v>
      </c>
      <c r="B41" s="58" t="s">
        <v>113</v>
      </c>
      <c r="C41" s="74"/>
      <c r="D41" s="65"/>
    </row>
    <row r="42" spans="1:6">
      <c r="B42" s="58" t="s">
        <v>114</v>
      </c>
      <c r="C42" s="74"/>
      <c r="D42" s="65"/>
    </row>
    <row r="43" spans="1:6">
      <c r="B43" s="58" t="s">
        <v>115</v>
      </c>
      <c r="C43" s="74"/>
      <c r="D43" s="65"/>
    </row>
    <row r="44" spans="1:6">
      <c r="B44" s="58"/>
      <c r="C44" s="74"/>
      <c r="D44" s="65"/>
    </row>
    <row r="45" spans="1:6">
      <c r="B45" s="58"/>
      <c r="C45" s="74"/>
      <c r="D45" s="65"/>
    </row>
    <row r="46" spans="1:6">
      <c r="B46" s="58"/>
      <c r="C46" s="74"/>
      <c r="D46" s="65"/>
    </row>
    <row r="47" spans="1:6">
      <c r="B47" s="58"/>
      <c r="C47" s="74"/>
      <c r="D47" s="65"/>
    </row>
    <row r="48" spans="1:6">
      <c r="B48" s="58"/>
      <c r="C48" s="74"/>
      <c r="D48" s="65"/>
    </row>
  </sheetData>
  <mergeCells count="6">
    <mergeCell ref="B19:C19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кв</vt:lpstr>
      <vt:lpstr>2кв</vt:lpstr>
      <vt:lpstr>3кв</vt:lpstr>
      <vt:lpstr>4кв</vt:lpstr>
      <vt:lpstr>отчет</vt:lpstr>
      <vt:lpstr>'1 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2023-03-02T11:31:26Z</dcterms:modified>
</cp:coreProperties>
</file>