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кв" sheetId="19" r:id="rId1"/>
    <sheet name="2кв" sheetId="20" r:id="rId2"/>
    <sheet name="3кв" sheetId="21" r:id="rId3"/>
    <sheet name="4кв" sheetId="22" r:id="rId4"/>
    <sheet name="отчет" sheetId="23" r:id="rId5"/>
  </sheets>
  <definedNames>
    <definedName name="_xlnm.Print_Area" localSheetId="0">'1кв'!$A$1:$E$61</definedName>
    <definedName name="_xlnm.Print_Area" localSheetId="1">'2кв'!$A$1:$E$55</definedName>
    <definedName name="_xlnm.Print_Area" localSheetId="2">'3кв'!$A$1:$E$56</definedName>
    <definedName name="_xlnm.Print_Area" localSheetId="3">'4кв'!$A$1:$E$57</definedName>
    <definedName name="_xlnm.Print_Area" localSheetId="4">отчет!$A$1:$C$51</definedName>
  </definedNames>
  <calcPr calcId="124519" refMode="R1C1"/>
</workbook>
</file>

<file path=xl/calcChain.xml><?xml version="1.0" encoding="utf-8"?>
<calcChain xmlns="http://schemas.openxmlformats.org/spreadsheetml/2006/main">
  <c r="C37" i="23"/>
  <c r="C36"/>
  <c r="C35"/>
  <c r="C34"/>
  <c r="C33"/>
  <c r="C32"/>
  <c r="C31"/>
  <c r="C29" l="1"/>
  <c r="E38" i="19"/>
  <c r="E32" i="20"/>
  <c r="E33" i="21"/>
  <c r="E34" i="22"/>
  <c r="C26" i="23"/>
  <c r="C25"/>
  <c r="C28"/>
  <c r="C27"/>
  <c r="C24"/>
  <c r="C23"/>
  <c r="C22"/>
  <c r="C21"/>
  <c r="C20"/>
  <c r="C19"/>
  <c r="C13"/>
  <c r="C14"/>
  <c r="C15"/>
  <c r="C16"/>
  <c r="C12"/>
  <c r="C5"/>
  <c r="E29" i="22"/>
  <c r="E32"/>
  <c r="C17" i="23" l="1"/>
  <c r="C39"/>
  <c r="E31" i="22"/>
  <c r="E30"/>
  <c r="C44" i="23"/>
  <c r="B55" i="22"/>
  <c r="B54"/>
  <c r="B53"/>
  <c r="E22"/>
  <c r="F20"/>
  <c r="E23" s="1"/>
  <c r="B56" l="1"/>
  <c r="C40" i="23"/>
  <c r="B50" i="21"/>
  <c r="B54" l="1"/>
  <c r="B53"/>
  <c r="B52"/>
  <c r="F20"/>
  <c r="E23" s="1"/>
  <c r="E22" l="1"/>
  <c r="B55" s="1"/>
  <c r="B49" i="20"/>
  <c r="E31"/>
  <c r="B53" l="1"/>
  <c r="B52"/>
  <c r="B51"/>
  <c r="F20"/>
  <c r="E23" s="1"/>
  <c r="E22" l="1"/>
  <c r="B54" s="1"/>
  <c r="B57" i="19"/>
  <c r="B58" l="1"/>
  <c r="E33"/>
  <c r="E34"/>
  <c r="E35"/>
  <c r="E36"/>
  <c r="E31" l="1"/>
  <c r="E30"/>
  <c r="B59" l="1"/>
  <c r="E23"/>
  <c r="F20"/>
  <c r="E24" s="1"/>
  <c r="E22" l="1"/>
  <c r="B60" l="1"/>
  <c r="B61" l="1"/>
  <c r="B47" i="20" s="1"/>
  <c r="B55" s="1"/>
  <c r="B48" i="21" s="1"/>
  <c r="B56" s="1"/>
  <c r="B49" i="22" s="1"/>
  <c r="B57" s="1"/>
</calcChain>
</file>

<file path=xl/sharedStrings.xml><?xml version="1.0" encoding="utf-8"?>
<sst xmlns="http://schemas.openxmlformats.org/spreadsheetml/2006/main" count="381" uniqueCount="139">
  <si>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</si>
  <si>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</si>
  <si>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</si>
  <si>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</si>
  <si>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</si>
  <si>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</si>
  <si>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</si>
  <si>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</si>
  <si>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</si>
  <si>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</si>
  <si>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</si>
  <si>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</si>
  <si>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</si>
  <si>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</si>
  <si>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</si>
  <si>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</si>
  <si>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</si>
  <si>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</si>
  <si>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</si>
  <si>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</si>
  <si>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</si>
  <si>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</si>
  <si>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</si>
  <si>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</si>
  <si>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</si>
  <si>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г. Россошь, ул. Свердлова, д. 33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</si>
  <si>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Топоровского Владимира Ивановича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</si>
  <si>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№58,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№27 от 23.03.2015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</si>
  <si>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№28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</si>
  <si>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№33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Свердлова</t>
    </r>
  </si>
  <si>
    <t>1 квартал</t>
  </si>
  <si>
    <t>руб.</t>
  </si>
  <si>
    <t>Итого расходов: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</si>
  <si>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</si>
  <si>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Топоровского В.И.</t>
  </si>
  <si>
    <t>Настоящий Акт составлен в 2-х экземплярах, имеющий одинаковую юридическую силу, по одному для каждой Стороны.</t>
  </si>
  <si>
    <t xml:space="preserve">определена приложением № 9 к договору </t>
  </si>
  <si>
    <t>Информация для собственников:</t>
  </si>
  <si>
    <t xml:space="preserve">Итого остаток на конец квартала </t>
  </si>
  <si>
    <t>в т.ч. Оплачено</t>
  </si>
  <si>
    <t>не жилые помещения</t>
  </si>
  <si>
    <t>Стоимость материалов</t>
  </si>
  <si>
    <t>S дома = 3852,9+1435,5 ( не жилые) = 5288,4м2</t>
  </si>
  <si>
    <t xml:space="preserve">Расходы по содержанию и тек. Ремонту </t>
  </si>
  <si>
    <t>Остаток на начало квартала</t>
  </si>
  <si>
    <t xml:space="preserve">Расходы по управлению МКД </t>
  </si>
  <si>
    <t>Услуги по содержанию многоквартирного дома</t>
  </si>
  <si>
    <t>интернет ТТК</t>
  </si>
  <si>
    <t>интернет Ростелеком</t>
  </si>
  <si>
    <t>интернет Квант-телеком</t>
  </si>
  <si>
    <t>холодная вода на СОИ</t>
  </si>
  <si>
    <t>горячая вода на СОИ</t>
  </si>
  <si>
    <t>электроэнергия на СОИ</t>
  </si>
  <si>
    <t>водоотведение на СОИ</t>
  </si>
  <si>
    <t>февраль</t>
  </si>
  <si>
    <t>Обработка подъездов хлорсодержащими растворами опрыскивание 1 раз в неделю</t>
  </si>
  <si>
    <t>ч/ч</t>
  </si>
  <si>
    <t>за 1 квартал 2022 года</t>
  </si>
  <si>
    <t>"31" 03 2022 г.</t>
  </si>
  <si>
    <t>Установка оконных ручек кв.58</t>
  </si>
  <si>
    <t xml:space="preserve">Замена шифера на кровле входа в подвал </t>
  </si>
  <si>
    <t>замена плети ГВС в подвале (смета)</t>
  </si>
  <si>
    <t>Опиловка деревьев (кв.58)</t>
  </si>
  <si>
    <t>Окрастка труб отопления в подвале (кв.58)</t>
  </si>
  <si>
    <t>Замена крана на гребенку и ревизия вентиля в подвале (кв.28)</t>
  </si>
  <si>
    <t>Уборка подвала 2м3</t>
  </si>
  <si>
    <t>январь</t>
  </si>
  <si>
    <t>Предъявлено населению 289214,66</t>
  </si>
  <si>
    <t xml:space="preserve">           2. Всего за период с "01" 01 2022 г. по "31"03 2022 г. выполнено работ (оказано услуг) на общую сумму триста семьдесят три тысячи триста восемьдесят четыре рубля 13 копеек</t>
  </si>
  <si>
    <t>за 2 квартал 2022 года</t>
  </si>
  <si>
    <t>"30" 06 2022 г.</t>
  </si>
  <si>
    <t>2 квартал</t>
  </si>
  <si>
    <t>Установка стенда на дет.площадке, реконструкция качелей</t>
  </si>
  <si>
    <t>апрель</t>
  </si>
  <si>
    <t xml:space="preserve">Ремонт роликодрома </t>
  </si>
  <si>
    <t>май</t>
  </si>
  <si>
    <t>Ремонт баскетбольного кольца (на 3 дома)</t>
  </si>
  <si>
    <t>июнь</t>
  </si>
  <si>
    <t>ч/час</t>
  </si>
  <si>
    <t xml:space="preserve">           2. Всего за период с "01" 04 2022 г. по "30" 06 2022 г. выполнено работ (оказано услуг) на общую сумму триста двадцать одна тысяча восемьсот двадцать одна тысяча восемьсот девяносто девять рублей 86 копеек</t>
  </si>
  <si>
    <t>Предъявлено населению 286732,67</t>
  </si>
  <si>
    <t>за 3 квартал 2022 года</t>
  </si>
  <si>
    <t>"30" 09 2022 г.</t>
  </si>
  <si>
    <t>3 квартал</t>
  </si>
  <si>
    <t>Дератизация, дезинсекция</t>
  </si>
  <si>
    <t>по заявке собственников</t>
  </si>
  <si>
    <t>Окраска МАФ (смета)</t>
  </si>
  <si>
    <t>июль</t>
  </si>
  <si>
    <t>август</t>
  </si>
  <si>
    <t>сентябрь</t>
  </si>
  <si>
    <t>Изготовление скамейки (кальк.)</t>
  </si>
  <si>
    <t>Ремонт магистрали отопления 1,2 подъезд (смета)</t>
  </si>
  <si>
    <t xml:space="preserve">           2. Всего за период с "01" 07 2022 г. по "30" 09 2022 г. выполнено работ (оказано услуг) на общую сумму четыреста тридцать шесть тысяч триста восемьдесят пять рублей 88 копеек</t>
  </si>
  <si>
    <t>Предъявлено населению 280061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</si>
  <si>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</si>
  <si>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</si>
  <si>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</si>
  <si>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</si>
  <si>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</si>
  <si>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</si>
  <si>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</si>
  <si>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</si>
  <si>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</si>
  <si>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</si>
  <si>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</si>
  <si>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 xml:space="preserve">    * Установка стенда на дет.площадке, реконструкция качелей</t>
  </si>
  <si>
    <t xml:space="preserve">    * Установка скамейки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</si>
  <si>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</si>
  <si>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</si>
  <si>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</si>
  <si>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</si>
  <si>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</si>
  <si>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</si>
  <si>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</si>
  <si>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</si>
  <si>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</si>
  <si>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</si>
  <si>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за 4 квартал 2022 года</t>
  </si>
  <si>
    <t>"31" 12 2022 г.</t>
  </si>
  <si>
    <t>4 квартал</t>
  </si>
  <si>
    <t>Просистка вентканалов (кв.11)</t>
  </si>
  <si>
    <t>Уборка подвала (кв.52)</t>
  </si>
  <si>
    <t>октябрь</t>
  </si>
  <si>
    <t>ноябрь</t>
  </si>
  <si>
    <t xml:space="preserve">Установка скамейки </t>
  </si>
  <si>
    <t xml:space="preserve">           2. Всего за период с "01" 10 2022 г. по "31" 12 2022 г. выполнено работ (оказано услуг) на общую сумму триста двадцать семь тысяч двадцать  шесть рублей 76 копеек</t>
  </si>
  <si>
    <t>Предъявлено населению278802,03</t>
  </si>
  <si>
    <t>по ж.д. ул. Свердлова, 33</t>
  </si>
  <si>
    <t>Начислено всего 1129283,14</t>
  </si>
  <si>
    <t>* горячая вода на СОИ - 63929,72</t>
  </si>
  <si>
    <t>* водоотведение на СОИ- 12832,23</t>
  </si>
  <si>
    <t>* холодная вода на СОИ - 2951,43</t>
  </si>
  <si>
    <t>* электроэнергия на СОИ-9749,06</t>
  </si>
  <si>
    <t>Непредвиденные расходы 70,66 ч/ч</t>
  </si>
  <si>
    <t xml:space="preserve">    * замена плети ГВС в подвале (смета)</t>
  </si>
  <si>
    <t xml:space="preserve">    * Ремонт роликодрома</t>
  </si>
  <si>
    <t xml:space="preserve">    * Окраска МАФ (смета)</t>
  </si>
  <si>
    <t xml:space="preserve">    * Ремонт магистрали отопления 1,2 подъезд (смета)</t>
  </si>
  <si>
    <t xml:space="preserve">    * Изготовление скамейки (кальк.)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</si>
</sst>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0_ ;\-#,##0.00\ "/>
    <numFmt numFmtId="165" formatCode="[$-419]General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.5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12" fillId="0" borderId="0"/>
  </cellStyleXfs>
  <cellXfs count="10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 wrapText="1"/>
    </xf>
    <xf numFmtId="43" fontId="2" fillId="0" borderId="1" xfId="1" applyFont="1" applyBorder="1" applyAlignment="1">
      <alignment horizontal="center" vertical="center" wrapText="1"/>
    </xf>
    <xf numFmtId="0" fontId="5" fillId="0" borderId="0" xfId="0" applyFont="1"/>
    <xf numFmtId="43" fontId="2" fillId="0" borderId="0" xfId="0" applyNumberFormat="1" applyFont="1"/>
    <xf numFmtId="164" fontId="5" fillId="0" borderId="0" xfId="1" applyNumberFormat="1" applyFont="1"/>
    <xf numFmtId="164" fontId="2" fillId="0" borderId="0" xfId="1" applyNumberFormat="1" applyFont="1"/>
    <xf numFmtId="0" fontId="8" fillId="0" borderId="0" xfId="0" applyFont="1"/>
    <xf numFmtId="0" fontId="7" fillId="0" borderId="4" xfId="0" applyFont="1" applyBorder="1" applyAlignment="1">
      <alignment horizontal="center"/>
    </xf>
    <xf numFmtId="164" fontId="5" fillId="0" borderId="0" xfId="0" applyNumberFormat="1" applyFont="1"/>
    <xf numFmtId="0" fontId="10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right" vertical="center" wrapText="1"/>
    </xf>
    <xf numFmtId="0" fontId="7" fillId="0" borderId="4" xfId="0" applyFont="1" applyBorder="1" applyAlignment="1">
      <alignment wrapText="1"/>
    </xf>
    <xf numFmtId="0" fontId="9" fillId="0" borderId="1" xfId="0" applyFont="1" applyBorder="1" applyAlignment="1">
      <alignment wrapText="1"/>
    </xf>
    <xf numFmtId="0" fontId="2" fillId="0" borderId="1" xfId="1" applyNumberFormat="1" applyFont="1" applyBorder="1" applyAlignment="1">
      <alignment horizontal="right" vertical="center" wrapText="1"/>
    </xf>
    <xf numFmtId="0" fontId="7" fillId="0" borderId="6" xfId="0" applyFont="1" applyBorder="1" applyAlignment="1"/>
    <xf numFmtId="164" fontId="2" fillId="0" borderId="0" xfId="1" applyNumberFormat="1" applyFont="1" applyAlignment="1">
      <alignment horizontal="right"/>
    </xf>
    <xf numFmtId="43" fontId="2" fillId="0" borderId="0" xfId="1" applyFont="1" applyAlignment="1">
      <alignment horizontal="right"/>
    </xf>
    <xf numFmtId="0" fontId="5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43" fontId="5" fillId="0" borderId="3" xfId="0" applyNumberFormat="1" applyFont="1" applyBorder="1" applyAlignment="1">
      <alignment horizontal="center" vertical="center" wrapText="1"/>
    </xf>
    <xf numFmtId="0" fontId="9" fillId="0" borderId="0" xfId="0" applyFont="1"/>
    <xf numFmtId="0" fontId="2" fillId="0" borderId="7" xfId="0" applyFont="1" applyBorder="1" applyAlignment="1">
      <alignment horizontal="center" vertical="center" wrapText="1"/>
    </xf>
    <xf numFmtId="43" fontId="2" fillId="0" borderId="8" xfId="1" applyFont="1" applyBorder="1" applyAlignment="1">
      <alignment horizontal="center" vertical="center" wrapText="1"/>
    </xf>
    <xf numFmtId="0" fontId="7" fillId="0" borderId="4" xfId="0" applyFont="1" applyBorder="1"/>
    <xf numFmtId="0" fontId="11" fillId="0" borderId="0" xfId="0" applyFont="1" applyAlignment="1">
      <alignment horizontal="left" wrapText="1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9" fillId="3" borderId="1" xfId="0" applyFont="1" applyFill="1" applyBorder="1" applyAlignment="1">
      <alignment wrapText="1"/>
    </xf>
    <xf numFmtId="0" fontId="7" fillId="2" borderId="6" xfId="0" applyFont="1" applyFill="1" applyBorder="1" applyAlignment="1">
      <alignment wrapText="1"/>
    </xf>
    <xf numFmtId="0" fontId="7" fillId="2" borderId="9" xfId="0" applyFont="1" applyFill="1" applyBorder="1" applyAlignment="1">
      <alignment wrapText="1"/>
    </xf>
    <xf numFmtId="0" fontId="7" fillId="0" borderId="0" xfId="0" applyFont="1"/>
    <xf numFmtId="164" fontId="2" fillId="3" borderId="0" xfId="1" applyNumberFormat="1" applyFont="1" applyFill="1"/>
    <xf numFmtId="43" fontId="2" fillId="3" borderId="8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horizontal="left" wrapText="1"/>
    </xf>
    <xf numFmtId="0" fontId="10" fillId="0" borderId="0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3" fontId="13" fillId="0" borderId="1" xfId="1" applyFont="1" applyBorder="1" applyAlignment="1">
      <alignment horizontal="center" vertical="center" wrapText="1"/>
    </xf>
    <xf numFmtId="0" fontId="7" fillId="0" borderId="10" xfId="0" applyFont="1" applyFill="1" applyBorder="1" applyAlignment="1">
      <alignment wrapText="1"/>
    </xf>
    <xf numFmtId="0" fontId="7" fillId="0" borderId="1" xfId="0" applyFont="1" applyBorder="1"/>
    <xf numFmtId="0" fontId="7" fillId="0" borderId="1" xfId="0" applyFont="1" applyBorder="1" applyAlignme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14" fillId="0" borderId="0" xfId="0" applyFont="1" applyAlignment="1"/>
    <xf numFmtId="0" fontId="9" fillId="0" borderId="0" xfId="0" applyFont="1" applyAlignment="1"/>
    <xf numFmtId="49" fontId="9" fillId="0" borderId="1" xfId="0" applyNumberFormat="1" applyFont="1" applyBorder="1"/>
    <xf numFmtId="43" fontId="16" fillId="0" borderId="1" xfId="1" applyFont="1" applyBorder="1" applyAlignment="1">
      <alignment horizontal="center"/>
    </xf>
    <xf numFmtId="4" fontId="14" fillId="0" borderId="0" xfId="0" applyNumberFormat="1" applyFont="1"/>
    <xf numFmtId="0" fontId="9" fillId="0" borderId="0" xfId="0" applyFont="1" applyAlignment="1">
      <alignment horizontal="left"/>
    </xf>
    <xf numFmtId="49" fontId="2" fillId="0" borderId="1" xfId="0" applyNumberFormat="1" applyFont="1" applyBorder="1" applyAlignment="1">
      <alignment vertical="center" wrapText="1"/>
    </xf>
    <xf numFmtId="49" fontId="9" fillId="0" borderId="1" xfId="0" applyNumberFormat="1" applyFont="1" applyBorder="1" applyAlignment="1"/>
    <xf numFmtId="43" fontId="9" fillId="3" borderId="1" xfId="1" applyFont="1" applyFill="1" applyBorder="1" applyAlignment="1">
      <alignment horizontal="center"/>
    </xf>
    <xf numFmtId="164" fontId="9" fillId="0" borderId="0" xfId="1" applyNumberFormat="1" applyFont="1" applyBorder="1"/>
    <xf numFmtId="43" fontId="9" fillId="0" borderId="0" xfId="0" applyNumberFormat="1" applyFont="1"/>
    <xf numFmtId="0" fontId="9" fillId="0" borderId="1" xfId="0" applyFont="1" applyBorder="1"/>
    <xf numFmtId="4" fontId="9" fillId="0" borderId="0" xfId="0" applyNumberFormat="1" applyFont="1"/>
    <xf numFmtId="0" fontId="9" fillId="0" borderId="0" xfId="0" applyFont="1" applyBorder="1"/>
    <xf numFmtId="0" fontId="9" fillId="0" borderId="1" xfId="0" applyFont="1" applyBorder="1" applyAlignment="1">
      <alignment vertical="center" wrapText="1"/>
    </xf>
    <xf numFmtId="49" fontId="9" fillId="3" borderId="1" xfId="0" applyNumberFormat="1" applyFont="1" applyFill="1" applyBorder="1" applyAlignment="1">
      <alignment vertical="center" wrapText="1"/>
    </xf>
    <xf numFmtId="49" fontId="9" fillId="3" borderId="3" xfId="0" applyNumberFormat="1" applyFont="1" applyFill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0" borderId="6" xfId="0" applyFont="1" applyBorder="1" applyAlignment="1">
      <alignment wrapText="1"/>
    </xf>
    <xf numFmtId="49" fontId="9" fillId="0" borderId="1" xfId="0" applyNumberFormat="1" applyFont="1" applyBorder="1" applyAlignment="1">
      <alignment horizontal="left"/>
    </xf>
    <xf numFmtId="49" fontId="16" fillId="0" borderId="1" xfId="0" applyNumberFormat="1" applyFont="1" applyBorder="1" applyAlignment="1">
      <alignment horizontal="left"/>
    </xf>
    <xf numFmtId="164" fontId="16" fillId="0" borderId="1" xfId="1" applyNumberFormat="1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43" fontId="9" fillId="0" borderId="0" xfId="1" applyFont="1" applyAlignment="1">
      <alignment horizontal="left"/>
    </xf>
    <xf numFmtId="43" fontId="9" fillId="0" borderId="0" xfId="1" applyFont="1"/>
    <xf numFmtId="0" fontId="7" fillId="0" borderId="6" xfId="0" applyFont="1" applyBorder="1" applyAlignment="1">
      <alignment horizontal="center" vertical="center"/>
    </xf>
    <xf numFmtId="0" fontId="2" fillId="0" borderId="1" xfId="0" applyFont="1" applyBorder="1"/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0" fontId="11" fillId="0" borderId="0" xfId="0" applyFont="1" applyAlignment="1">
      <alignment horizontal="right" wrapText="1"/>
    </xf>
    <xf numFmtId="0" fontId="5" fillId="0" borderId="2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3" borderId="0" xfId="0" applyFont="1" applyFill="1" applyAlignment="1">
      <alignment horizontal="left" wrapText="1"/>
    </xf>
    <xf numFmtId="0" fontId="5" fillId="0" borderId="2" xfId="0" applyFont="1" applyBorder="1" applyAlignment="1">
      <alignment horizontal="left" wrapText="1"/>
    </xf>
    <xf numFmtId="0" fontId="2" fillId="0" borderId="0" xfId="0" applyFont="1" applyBorder="1" applyAlignment="1">
      <alignment horizontal="center" wrapText="1"/>
    </xf>
    <xf numFmtId="0" fontId="3" fillId="0" borderId="0" xfId="0" applyFont="1" applyAlignment="1">
      <alignment horizontal="right" wrapText="1"/>
    </xf>
    <xf numFmtId="49" fontId="9" fillId="0" borderId="1" xfId="0" applyNumberFormat="1" applyFont="1" applyBorder="1" applyAlignment="1">
      <alignment horizontal="left"/>
    </xf>
    <xf numFmtId="49" fontId="9" fillId="0" borderId="11" xfId="0" applyNumberFormat="1" applyFont="1" applyBorder="1" applyAlignment="1">
      <alignment horizontal="left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4"/>
  <sheetViews>
    <sheetView view="pageBreakPreview" topLeftCell="A22" zoomScaleSheetLayoutView="100" workbookViewId="0">
      <selection activeCell="E39" sqref="E39"/>
    </sheetView>
  </sheetViews>
  <sheetFormatPr defaultColWidth="9.140625" defaultRowHeight="15"/>
  <cols>
    <col min="1" max="1" width="34.710937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>
      <c r="A1" s="87" t="s">
        <v>11</v>
      </c>
      <c r="B1" s="87"/>
      <c r="C1" s="87"/>
      <c r="D1" s="87"/>
      <c r="E1" s="87"/>
    </row>
    <row r="2" spans="1:5" ht="31.5" customHeight="1">
      <c r="A2" s="88" t="s">
        <v>12</v>
      </c>
      <c r="B2" s="89"/>
      <c r="C2" s="89"/>
      <c r="D2" s="89"/>
      <c r="E2" s="89"/>
    </row>
    <row r="3" spans="1:5">
      <c r="A3" s="88" t="s">
        <v>57</v>
      </c>
      <c r="B3" s="88"/>
      <c r="C3" s="88"/>
      <c r="D3" s="88"/>
      <c r="E3" s="88"/>
    </row>
    <row r="4" spans="1:5" ht="15.75">
      <c r="A4" s="31" t="s">
        <v>13</v>
      </c>
      <c r="B4" s="32"/>
      <c r="C4" s="32"/>
      <c r="D4" s="90" t="s">
        <v>58</v>
      </c>
      <c r="E4" s="90"/>
    </row>
    <row r="5" spans="1:5">
      <c r="A5" s="33"/>
      <c r="B5" s="3"/>
      <c r="C5" s="3"/>
      <c r="D5" s="3"/>
      <c r="E5" s="3"/>
    </row>
    <row r="6" spans="1:5">
      <c r="A6" s="86" t="s">
        <v>0</v>
      </c>
      <c r="B6" s="86"/>
      <c r="C6" s="86"/>
      <c r="D6" s="86"/>
      <c r="E6" s="86"/>
    </row>
    <row r="7" spans="1:5">
      <c r="A7" s="91" t="s">
        <v>25</v>
      </c>
      <c r="B7" s="91"/>
      <c r="C7" s="91"/>
      <c r="D7" s="91"/>
      <c r="E7" s="91"/>
    </row>
    <row r="8" spans="1:5">
      <c r="A8" s="92" t="s">
        <v>1</v>
      </c>
      <c r="B8" s="92"/>
      <c r="C8" s="92"/>
      <c r="D8" s="92"/>
      <c r="E8" s="92"/>
    </row>
    <row r="9" spans="1:5">
      <c r="A9" s="86" t="s">
        <v>26</v>
      </c>
      <c r="B9" s="86"/>
      <c r="C9" s="86"/>
      <c r="D9" s="86"/>
      <c r="E9" s="86"/>
    </row>
    <row r="10" spans="1:5" ht="25.5" customHeight="1">
      <c r="A10" s="93" t="s">
        <v>14</v>
      </c>
      <c r="B10" s="93"/>
      <c r="C10" s="93"/>
      <c r="D10" s="93"/>
      <c r="E10" s="93"/>
    </row>
    <row r="11" spans="1:5" ht="28.9" customHeight="1">
      <c r="A11" s="86" t="s">
        <v>27</v>
      </c>
      <c r="B11" s="86"/>
      <c r="C11" s="86"/>
      <c r="D11" s="86"/>
      <c r="E11" s="86"/>
    </row>
    <row r="12" spans="1:5">
      <c r="A12" s="94" t="s">
        <v>15</v>
      </c>
      <c r="B12" s="94"/>
      <c r="C12" s="94"/>
      <c r="D12" s="94"/>
      <c r="E12" s="94"/>
    </row>
    <row r="13" spans="1:5" ht="18" customHeight="1">
      <c r="A13" s="86" t="s">
        <v>22</v>
      </c>
      <c r="B13" s="86"/>
      <c r="C13" s="86"/>
      <c r="D13" s="86"/>
      <c r="E13" s="86"/>
    </row>
    <row r="14" spans="1:5">
      <c r="A14" s="94" t="s">
        <v>2</v>
      </c>
      <c r="B14" s="94"/>
      <c r="C14" s="94"/>
      <c r="D14" s="94"/>
      <c r="E14" s="94"/>
    </row>
    <row r="15" spans="1:5" ht="23.25" customHeight="1">
      <c r="A15" s="86" t="s">
        <v>23</v>
      </c>
      <c r="B15" s="86"/>
      <c r="C15" s="86"/>
      <c r="D15" s="86"/>
      <c r="E15" s="86"/>
    </row>
    <row r="16" spans="1:5">
      <c r="A16" s="94" t="s">
        <v>16</v>
      </c>
      <c r="B16" s="94"/>
      <c r="C16" s="94"/>
      <c r="D16" s="94"/>
      <c r="E16" s="94"/>
    </row>
    <row r="17" spans="1:7" ht="31.5" customHeight="1">
      <c r="A17" s="86" t="s">
        <v>17</v>
      </c>
      <c r="B17" s="86"/>
      <c r="C17" s="86"/>
      <c r="D17" s="86"/>
      <c r="E17" s="86"/>
    </row>
    <row r="18" spans="1:7" ht="60" customHeight="1">
      <c r="A18" s="86" t="s">
        <v>28</v>
      </c>
      <c r="B18" s="86"/>
      <c r="C18" s="86"/>
      <c r="D18" s="86"/>
      <c r="E18" s="86"/>
    </row>
    <row r="19" spans="1:7" ht="33" customHeight="1">
      <c r="A19" s="96" t="s">
        <v>29</v>
      </c>
      <c r="B19" s="96"/>
      <c r="C19" s="96"/>
      <c r="D19" s="96"/>
      <c r="E19" s="96"/>
    </row>
    <row r="20" spans="1:7">
      <c r="A20" s="96"/>
      <c r="B20" s="96"/>
      <c r="C20" s="96"/>
      <c r="D20" s="96"/>
      <c r="E20" s="96"/>
      <c r="F20" s="1">
        <f>3852.9+1435.5</f>
        <v>5288.4</v>
      </c>
      <c r="G20" s="1">
        <v>3</v>
      </c>
    </row>
    <row r="21" spans="1:7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>
      <c r="A22" s="19" t="s">
        <v>46</v>
      </c>
      <c r="B22" s="13" t="s">
        <v>36</v>
      </c>
      <c r="C22" s="2" t="s">
        <v>4</v>
      </c>
      <c r="D22" s="2">
        <v>12.77</v>
      </c>
      <c r="E22" s="5">
        <f>D22*F20*G20</f>
        <v>202598.60399999996</v>
      </c>
      <c r="G22" s="7"/>
    </row>
    <row r="23" spans="1:7" ht="45">
      <c r="A23" s="4" t="s">
        <v>55</v>
      </c>
      <c r="B23" s="13" t="s">
        <v>30</v>
      </c>
      <c r="C23" s="2" t="s">
        <v>4</v>
      </c>
      <c r="D23" s="2"/>
      <c r="E23" s="5">
        <f>2146.37*3</f>
        <v>6439.11</v>
      </c>
      <c r="G23" s="7"/>
    </row>
    <row r="24" spans="1:7">
      <c r="A24" s="14" t="s">
        <v>45</v>
      </c>
      <c r="B24" s="15" t="s">
        <v>24</v>
      </c>
      <c r="C24" s="16" t="s">
        <v>4</v>
      </c>
      <c r="D24" s="16">
        <v>4.78</v>
      </c>
      <c r="E24" s="5">
        <f>D24*F20*G20</f>
        <v>75835.656000000003</v>
      </c>
      <c r="G24" s="7"/>
    </row>
    <row r="25" spans="1:7">
      <c r="A25" s="4" t="s">
        <v>50</v>
      </c>
      <c r="B25" s="13" t="s">
        <v>30</v>
      </c>
      <c r="C25" s="2" t="s">
        <v>31</v>
      </c>
      <c r="D25" s="2"/>
      <c r="E25" s="20">
        <v>2083.71</v>
      </c>
      <c r="G25" s="7"/>
    </row>
    <row r="26" spans="1:7" ht="15.75">
      <c r="A26" s="27" t="s">
        <v>51</v>
      </c>
      <c r="B26" s="13" t="s">
        <v>30</v>
      </c>
      <c r="C26" s="2" t="s">
        <v>31</v>
      </c>
      <c r="D26" s="2"/>
      <c r="E26" s="20">
        <v>36997.69</v>
      </c>
      <c r="G26" s="7"/>
    </row>
    <row r="27" spans="1:7">
      <c r="A27" s="4" t="s">
        <v>52</v>
      </c>
      <c r="B27" s="13" t="s">
        <v>30</v>
      </c>
      <c r="C27" s="2" t="s">
        <v>31</v>
      </c>
      <c r="D27" s="2"/>
      <c r="E27" s="17">
        <v>4596.16</v>
      </c>
      <c r="G27" s="7"/>
    </row>
    <row r="28" spans="1:7">
      <c r="A28" s="4" t="s">
        <v>53</v>
      </c>
      <c r="B28" s="13" t="s">
        <v>30</v>
      </c>
      <c r="C28" s="2" t="s">
        <v>31</v>
      </c>
      <c r="D28" s="2"/>
      <c r="E28" s="5">
        <v>5591.4</v>
      </c>
      <c r="G28" s="7"/>
    </row>
    <row r="29" spans="1:7">
      <c r="A29" s="14" t="s">
        <v>41</v>
      </c>
      <c r="B29" s="13" t="s">
        <v>30</v>
      </c>
      <c r="C29" s="2" t="s">
        <v>31</v>
      </c>
      <c r="D29" s="16"/>
      <c r="E29" s="5">
        <v>8123.96</v>
      </c>
      <c r="G29" s="7"/>
    </row>
    <row r="30" spans="1:7" ht="15.75">
      <c r="A30" s="40" t="s">
        <v>59</v>
      </c>
      <c r="B30" s="11" t="s">
        <v>66</v>
      </c>
      <c r="C30" s="28" t="s">
        <v>56</v>
      </c>
      <c r="D30" s="36">
        <v>2</v>
      </c>
      <c r="E30" s="29">
        <f>D30*218.47</f>
        <v>436.94</v>
      </c>
      <c r="G30" s="7"/>
    </row>
    <row r="31" spans="1:7" ht="30">
      <c r="A31" s="41" t="s">
        <v>60</v>
      </c>
      <c r="B31" s="11" t="s">
        <v>66</v>
      </c>
      <c r="C31" s="28" t="s">
        <v>56</v>
      </c>
      <c r="D31" s="36">
        <v>2</v>
      </c>
      <c r="E31" s="29">
        <f t="shared" ref="E31:E36" si="0">D31*218.47</f>
        <v>436.94</v>
      </c>
      <c r="G31" s="7"/>
    </row>
    <row r="32" spans="1:7" ht="16.5" customHeight="1">
      <c r="A32" s="42" t="s">
        <v>61</v>
      </c>
      <c r="B32" s="11" t="s">
        <v>66</v>
      </c>
      <c r="C32" s="28" t="s">
        <v>31</v>
      </c>
      <c r="D32" s="36"/>
      <c r="E32" s="45">
        <v>18009.64</v>
      </c>
      <c r="G32" s="7"/>
    </row>
    <row r="33" spans="1:7">
      <c r="A33" s="43" t="s">
        <v>62</v>
      </c>
      <c r="B33" s="11" t="s">
        <v>54</v>
      </c>
      <c r="C33" s="28" t="s">
        <v>56</v>
      </c>
      <c r="D33" s="11">
        <v>32</v>
      </c>
      <c r="E33" s="29">
        <f t="shared" si="0"/>
        <v>6991.04</v>
      </c>
      <c r="G33" s="7"/>
    </row>
    <row r="34" spans="1:7" ht="30">
      <c r="A34" s="18" t="s">
        <v>63</v>
      </c>
      <c r="B34" s="11" t="s">
        <v>54</v>
      </c>
      <c r="C34" s="28" t="s">
        <v>56</v>
      </c>
      <c r="D34" s="11">
        <v>12</v>
      </c>
      <c r="E34" s="29">
        <f t="shared" si="0"/>
        <v>2621.64</v>
      </c>
      <c r="G34" s="7"/>
    </row>
    <row r="35" spans="1:7" ht="30">
      <c r="A35" s="18" t="s">
        <v>64</v>
      </c>
      <c r="B35" s="11" t="s">
        <v>54</v>
      </c>
      <c r="C35" s="28" t="s">
        <v>56</v>
      </c>
      <c r="D35" s="11">
        <v>4</v>
      </c>
      <c r="E35" s="29">
        <f t="shared" si="0"/>
        <v>873.88</v>
      </c>
      <c r="G35" s="7"/>
    </row>
    <row r="36" spans="1:7">
      <c r="A36" s="18" t="s">
        <v>65</v>
      </c>
      <c r="B36" s="11" t="s">
        <v>54</v>
      </c>
      <c r="C36" s="28" t="s">
        <v>56</v>
      </c>
      <c r="D36" s="11">
        <v>8</v>
      </c>
      <c r="E36" s="29">
        <f t="shared" si="0"/>
        <v>1747.76</v>
      </c>
      <c r="G36" s="7"/>
    </row>
    <row r="37" spans="1:7">
      <c r="A37" s="18"/>
      <c r="B37" s="11"/>
      <c r="C37" s="28"/>
      <c r="D37" s="30"/>
      <c r="E37" s="29"/>
      <c r="G37" s="7"/>
    </row>
    <row r="38" spans="1:7" s="6" customFormat="1">
      <c r="A38" s="24" t="s">
        <v>32</v>
      </c>
      <c r="B38" s="25"/>
      <c r="C38" s="25"/>
      <c r="D38" s="21"/>
      <c r="E38" s="26">
        <f>SUM(E22:E37)</f>
        <v>373384.13</v>
      </c>
    </row>
    <row r="40" spans="1:7" ht="30" customHeight="1">
      <c r="A40" s="97" t="s">
        <v>68</v>
      </c>
      <c r="B40" s="97"/>
      <c r="C40" s="97"/>
      <c r="D40" s="97"/>
      <c r="E40" s="97"/>
    </row>
    <row r="41" spans="1:7" ht="33.75" customHeight="1">
      <c r="A41" s="86" t="s">
        <v>21</v>
      </c>
      <c r="B41" s="86"/>
      <c r="C41" s="86"/>
      <c r="D41" s="86"/>
      <c r="E41" s="86"/>
    </row>
    <row r="42" spans="1:7">
      <c r="A42" s="86" t="s">
        <v>20</v>
      </c>
      <c r="B42" s="86"/>
      <c r="C42" s="86"/>
      <c r="D42" s="86"/>
      <c r="E42" s="86"/>
    </row>
    <row r="43" spans="1:7" ht="32.25" customHeight="1">
      <c r="A43" s="86" t="s">
        <v>35</v>
      </c>
      <c r="B43" s="86"/>
      <c r="C43" s="86"/>
      <c r="D43" s="86"/>
      <c r="E43" s="86"/>
    </row>
    <row r="44" spans="1:7">
      <c r="A44" s="95" t="s">
        <v>5</v>
      </c>
      <c r="B44" s="95"/>
      <c r="C44" s="95"/>
      <c r="D44" s="95"/>
      <c r="E44" s="95"/>
    </row>
    <row r="45" spans="1:7">
      <c r="A45" s="86" t="s">
        <v>18</v>
      </c>
      <c r="B45" s="86"/>
      <c r="C45" s="86"/>
      <c r="D45" s="86"/>
      <c r="E45" s="86"/>
    </row>
    <row r="46" spans="1:7">
      <c r="A46" s="98" t="s">
        <v>33</v>
      </c>
      <c r="B46" s="98"/>
      <c r="C46" s="98"/>
      <c r="D46" s="98"/>
      <c r="E46" s="98"/>
    </row>
    <row r="47" spans="1:7">
      <c r="B47" s="99" t="s">
        <v>19</v>
      </c>
      <c r="C47" s="99"/>
      <c r="D47" s="99"/>
      <c r="E47" s="35" t="s">
        <v>6</v>
      </c>
    </row>
    <row r="48" spans="1:7">
      <c r="A48" s="33"/>
      <c r="B48" s="33"/>
      <c r="C48" s="33"/>
      <c r="D48" s="33"/>
      <c r="E48" s="33"/>
    </row>
    <row r="49" spans="1:5">
      <c r="A49" s="98" t="s">
        <v>34</v>
      </c>
      <c r="B49" s="98"/>
      <c r="C49" s="98"/>
      <c r="D49" s="98"/>
      <c r="E49" s="98"/>
    </row>
    <row r="50" spans="1:5">
      <c r="B50" s="99" t="s">
        <v>19</v>
      </c>
      <c r="C50" s="99"/>
      <c r="D50" s="99"/>
      <c r="E50" s="35" t="s">
        <v>6</v>
      </c>
    </row>
    <row r="51" spans="1:5">
      <c r="A51" s="1" t="s">
        <v>42</v>
      </c>
    </row>
    <row r="52" spans="1:5">
      <c r="A52" s="6" t="s">
        <v>37</v>
      </c>
    </row>
    <row r="53" spans="1:5">
      <c r="A53" s="6" t="s">
        <v>44</v>
      </c>
      <c r="B53" s="8">
        <v>54589.95</v>
      </c>
    </row>
    <row r="54" spans="1:5" ht="19.149999999999999" customHeight="1">
      <c r="A54" s="34" t="s">
        <v>67</v>
      </c>
      <c r="B54" s="9"/>
    </row>
    <row r="55" spans="1:5">
      <c r="A55" s="1" t="s">
        <v>39</v>
      </c>
      <c r="B55" s="9">
        <v>307010.2</v>
      </c>
    </row>
    <row r="56" spans="1:5">
      <c r="A56" s="1" t="s">
        <v>40</v>
      </c>
      <c r="B56" s="44">
        <v>101868.39</v>
      </c>
    </row>
    <row r="57" spans="1:5">
      <c r="A57" s="1" t="s">
        <v>48</v>
      </c>
      <c r="B57" s="22">
        <f>350*3</f>
        <v>1050</v>
      </c>
    </row>
    <row r="58" spans="1:5">
      <c r="A58" s="1" t="s">
        <v>47</v>
      </c>
      <c r="B58" s="23">
        <f>3*330</f>
        <v>990</v>
      </c>
    </row>
    <row r="59" spans="1:5">
      <c r="A59" s="1" t="s">
        <v>49</v>
      </c>
      <c r="B59" s="23">
        <f>3*300</f>
        <v>900</v>
      </c>
    </row>
    <row r="60" spans="1:5" ht="30">
      <c r="A60" s="34" t="s">
        <v>43</v>
      </c>
      <c r="B60" s="9">
        <f>E38</f>
        <v>373384.13</v>
      </c>
    </row>
    <row r="61" spans="1:5">
      <c r="A61" s="10" t="s">
        <v>38</v>
      </c>
      <c r="B61" s="12">
        <f>B53+B55+B56+B57+B58+B59-B60</f>
        <v>93024.410000000033</v>
      </c>
    </row>
    <row r="64" spans="1:5">
      <c r="B64" s="7"/>
    </row>
  </sheetData>
  <mergeCells count="29">
    <mergeCell ref="A45:E45"/>
    <mergeCell ref="A46:E46"/>
    <mergeCell ref="B47:D47"/>
    <mergeCell ref="A49:E49"/>
    <mergeCell ref="B50:D50"/>
    <mergeCell ref="A44:E44"/>
    <mergeCell ref="A14:E14"/>
    <mergeCell ref="A15:E15"/>
    <mergeCell ref="A16:E16"/>
    <mergeCell ref="A17:E17"/>
    <mergeCell ref="A18:E18"/>
    <mergeCell ref="A19:E19"/>
    <mergeCell ref="A20:E20"/>
    <mergeCell ref="A40:E40"/>
    <mergeCell ref="A41:E41"/>
    <mergeCell ref="A42:E42"/>
    <mergeCell ref="A43:E4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8"/>
  <sheetViews>
    <sheetView view="pageBreakPreview" topLeftCell="A21" zoomScaleSheetLayoutView="100" workbookViewId="0">
      <selection activeCell="E30" sqref="E30"/>
    </sheetView>
  </sheetViews>
  <sheetFormatPr defaultColWidth="9.140625" defaultRowHeight="15"/>
  <cols>
    <col min="1" max="1" width="34.710937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>
      <c r="A1" s="87" t="s">
        <v>11</v>
      </c>
      <c r="B1" s="87"/>
      <c r="C1" s="87"/>
      <c r="D1" s="87"/>
      <c r="E1" s="87"/>
    </row>
    <row r="2" spans="1:5" ht="31.5" customHeight="1">
      <c r="A2" s="88" t="s">
        <v>12</v>
      </c>
      <c r="B2" s="89"/>
      <c r="C2" s="89"/>
      <c r="D2" s="89"/>
      <c r="E2" s="89"/>
    </row>
    <row r="3" spans="1:5">
      <c r="A3" s="88" t="s">
        <v>69</v>
      </c>
      <c r="B3" s="88"/>
      <c r="C3" s="88"/>
      <c r="D3" s="88"/>
      <c r="E3" s="88"/>
    </row>
    <row r="4" spans="1:5">
      <c r="A4" s="49" t="s">
        <v>13</v>
      </c>
      <c r="B4" s="3"/>
      <c r="C4" s="3"/>
      <c r="D4" s="100" t="s">
        <v>70</v>
      </c>
      <c r="E4" s="100"/>
    </row>
    <row r="5" spans="1:5">
      <c r="A5" s="37"/>
      <c r="B5" s="3"/>
      <c r="C5" s="3"/>
      <c r="D5" s="3"/>
      <c r="E5" s="3"/>
    </row>
    <row r="6" spans="1:5">
      <c r="A6" s="86" t="s">
        <v>0</v>
      </c>
      <c r="B6" s="86"/>
      <c r="C6" s="86"/>
      <c r="D6" s="86"/>
      <c r="E6" s="86"/>
    </row>
    <row r="7" spans="1:5">
      <c r="A7" s="91" t="s">
        <v>25</v>
      </c>
      <c r="B7" s="91"/>
      <c r="C7" s="91"/>
      <c r="D7" s="91"/>
      <c r="E7" s="91"/>
    </row>
    <row r="8" spans="1:5">
      <c r="A8" s="92" t="s">
        <v>1</v>
      </c>
      <c r="B8" s="92"/>
      <c r="C8" s="92"/>
      <c r="D8" s="92"/>
      <c r="E8" s="92"/>
    </row>
    <row r="9" spans="1:5">
      <c r="A9" s="86" t="s">
        <v>26</v>
      </c>
      <c r="B9" s="86"/>
      <c r="C9" s="86"/>
      <c r="D9" s="86"/>
      <c r="E9" s="86"/>
    </row>
    <row r="10" spans="1:5" ht="25.5" customHeight="1">
      <c r="A10" s="93" t="s">
        <v>14</v>
      </c>
      <c r="B10" s="93"/>
      <c r="C10" s="93"/>
      <c r="D10" s="93"/>
      <c r="E10" s="93"/>
    </row>
    <row r="11" spans="1:5" ht="28.9" customHeight="1">
      <c r="A11" s="86" t="s">
        <v>27</v>
      </c>
      <c r="B11" s="86"/>
      <c r="C11" s="86"/>
      <c r="D11" s="86"/>
      <c r="E11" s="86"/>
    </row>
    <row r="12" spans="1:5">
      <c r="A12" s="94" t="s">
        <v>15</v>
      </c>
      <c r="B12" s="94"/>
      <c r="C12" s="94"/>
      <c r="D12" s="94"/>
      <c r="E12" s="94"/>
    </row>
    <row r="13" spans="1:5" ht="18" customHeight="1">
      <c r="A13" s="86" t="s">
        <v>22</v>
      </c>
      <c r="B13" s="86"/>
      <c r="C13" s="86"/>
      <c r="D13" s="86"/>
      <c r="E13" s="86"/>
    </row>
    <row r="14" spans="1:5">
      <c r="A14" s="94" t="s">
        <v>2</v>
      </c>
      <c r="B14" s="94"/>
      <c r="C14" s="94"/>
      <c r="D14" s="94"/>
      <c r="E14" s="94"/>
    </row>
    <row r="15" spans="1:5" ht="23.25" customHeight="1">
      <c r="A15" s="86" t="s">
        <v>23</v>
      </c>
      <c r="B15" s="86"/>
      <c r="C15" s="86"/>
      <c r="D15" s="86"/>
      <c r="E15" s="86"/>
    </row>
    <row r="16" spans="1:5">
      <c r="A16" s="94" t="s">
        <v>16</v>
      </c>
      <c r="B16" s="94"/>
      <c r="C16" s="94"/>
      <c r="D16" s="94"/>
      <c r="E16" s="94"/>
    </row>
    <row r="17" spans="1:7" ht="31.5" customHeight="1">
      <c r="A17" s="86" t="s">
        <v>17</v>
      </c>
      <c r="B17" s="86"/>
      <c r="C17" s="86"/>
      <c r="D17" s="86"/>
      <c r="E17" s="86"/>
    </row>
    <row r="18" spans="1:7" ht="60" customHeight="1">
      <c r="A18" s="86" t="s">
        <v>28</v>
      </c>
      <c r="B18" s="86"/>
      <c r="C18" s="86"/>
      <c r="D18" s="86"/>
      <c r="E18" s="86"/>
    </row>
    <row r="19" spans="1:7" ht="33" customHeight="1">
      <c r="A19" s="96" t="s">
        <v>29</v>
      </c>
      <c r="B19" s="96"/>
      <c r="C19" s="96"/>
      <c r="D19" s="96"/>
      <c r="E19" s="96"/>
    </row>
    <row r="20" spans="1:7">
      <c r="A20" s="96"/>
      <c r="B20" s="96"/>
      <c r="C20" s="96"/>
      <c r="D20" s="96"/>
      <c r="E20" s="96"/>
      <c r="F20" s="1">
        <f>3852.9+1435.5</f>
        <v>5288.4</v>
      </c>
      <c r="G20" s="1">
        <v>3</v>
      </c>
    </row>
    <row r="21" spans="1:7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>
      <c r="A22" s="19" t="s">
        <v>46</v>
      </c>
      <c r="B22" s="13" t="s">
        <v>36</v>
      </c>
      <c r="C22" s="2" t="s">
        <v>4</v>
      </c>
      <c r="D22" s="2">
        <v>12.77</v>
      </c>
      <c r="E22" s="5">
        <f>D22*F20*G20</f>
        <v>202598.60399999996</v>
      </c>
      <c r="G22" s="7"/>
    </row>
    <row r="23" spans="1:7">
      <c r="A23" s="14" t="s">
        <v>45</v>
      </c>
      <c r="B23" s="15" t="s">
        <v>24</v>
      </c>
      <c r="C23" s="16" t="s">
        <v>4</v>
      </c>
      <c r="D23" s="16">
        <v>4.78</v>
      </c>
      <c r="E23" s="5">
        <f>D23*F20*G20</f>
        <v>75835.656000000003</v>
      </c>
      <c r="G23" s="7"/>
    </row>
    <row r="24" spans="1:7">
      <c r="A24" s="4" t="s">
        <v>50</v>
      </c>
      <c r="B24" s="13" t="s">
        <v>71</v>
      </c>
      <c r="C24" s="2" t="s">
        <v>31</v>
      </c>
      <c r="D24" s="2"/>
      <c r="E24" s="20">
        <v>2083.71</v>
      </c>
      <c r="G24" s="7"/>
    </row>
    <row r="25" spans="1:7" ht="15.75">
      <c r="A25" s="27" t="s">
        <v>51</v>
      </c>
      <c r="B25" s="13" t="s">
        <v>71</v>
      </c>
      <c r="C25" s="2" t="s">
        <v>31</v>
      </c>
      <c r="D25" s="2"/>
      <c r="E25" s="20">
        <v>16036.25</v>
      </c>
      <c r="G25" s="7"/>
    </row>
    <row r="26" spans="1:7">
      <c r="A26" s="4" t="s">
        <v>52</v>
      </c>
      <c r="B26" s="13" t="s">
        <v>71</v>
      </c>
      <c r="C26" s="2" t="s">
        <v>31</v>
      </c>
      <c r="D26" s="2"/>
      <c r="E26" s="17">
        <v>4596.16</v>
      </c>
      <c r="G26" s="7"/>
    </row>
    <row r="27" spans="1:7">
      <c r="A27" s="4" t="s">
        <v>53</v>
      </c>
      <c r="B27" s="13" t="s">
        <v>71</v>
      </c>
      <c r="C27" s="2" t="s">
        <v>31</v>
      </c>
      <c r="D27" s="2"/>
      <c r="E27" s="5">
        <v>5591.4</v>
      </c>
      <c r="G27" s="7"/>
    </row>
    <row r="28" spans="1:7">
      <c r="A28" s="14" t="s">
        <v>41</v>
      </c>
      <c r="B28" s="13" t="s">
        <v>71</v>
      </c>
      <c r="C28" s="2" t="s">
        <v>31</v>
      </c>
      <c r="D28" s="2"/>
      <c r="E28" s="5">
        <v>6423.48</v>
      </c>
      <c r="G28" s="7"/>
    </row>
    <row r="29" spans="1:7" ht="30">
      <c r="A29" s="18" t="s">
        <v>72</v>
      </c>
      <c r="B29" s="50" t="s">
        <v>73</v>
      </c>
      <c r="C29" s="51" t="s">
        <v>31</v>
      </c>
      <c r="D29" s="54"/>
      <c r="E29" s="52">
        <v>3421.27</v>
      </c>
      <c r="G29" s="7"/>
    </row>
    <row r="30" spans="1:7">
      <c r="A30" s="53" t="s">
        <v>74</v>
      </c>
      <c r="B30" s="11" t="s">
        <v>75</v>
      </c>
      <c r="C30" s="51" t="s">
        <v>31</v>
      </c>
      <c r="D30" s="55"/>
      <c r="E30" s="52">
        <v>4732.2</v>
      </c>
      <c r="G30" s="7"/>
    </row>
    <row r="31" spans="1:7" ht="33.75" customHeight="1">
      <c r="A31" s="18" t="s">
        <v>76</v>
      </c>
      <c r="B31" s="11" t="s">
        <v>77</v>
      </c>
      <c r="C31" s="51" t="s">
        <v>78</v>
      </c>
      <c r="D31" s="84">
        <v>2.66</v>
      </c>
      <c r="E31" s="52">
        <f t="shared" ref="E31" si="0">D31*218.47</f>
        <v>581.13020000000006</v>
      </c>
      <c r="G31" s="7"/>
    </row>
    <row r="32" spans="1:7" s="6" customFormat="1">
      <c r="A32" s="24" t="s">
        <v>32</v>
      </c>
      <c r="B32" s="25"/>
      <c r="C32" s="25"/>
      <c r="D32" s="21"/>
      <c r="E32" s="26">
        <f>SUM(E22:E31)</f>
        <v>321899.8602</v>
      </c>
    </row>
    <row r="34" spans="1:5" ht="45.75" customHeight="1">
      <c r="A34" s="97" t="s">
        <v>79</v>
      </c>
      <c r="B34" s="97"/>
      <c r="C34" s="97"/>
      <c r="D34" s="97"/>
      <c r="E34" s="97"/>
    </row>
    <row r="35" spans="1:5" ht="33.75" customHeight="1">
      <c r="A35" s="86" t="s">
        <v>21</v>
      </c>
      <c r="B35" s="86"/>
      <c r="C35" s="86"/>
      <c r="D35" s="86"/>
      <c r="E35" s="86"/>
    </row>
    <row r="36" spans="1:5">
      <c r="A36" s="86" t="s">
        <v>20</v>
      </c>
      <c r="B36" s="86"/>
      <c r="C36" s="86"/>
      <c r="D36" s="86"/>
      <c r="E36" s="86"/>
    </row>
    <row r="37" spans="1:5" ht="32.25" customHeight="1">
      <c r="A37" s="86" t="s">
        <v>35</v>
      </c>
      <c r="B37" s="86"/>
      <c r="C37" s="86"/>
      <c r="D37" s="86"/>
      <c r="E37" s="86"/>
    </row>
    <row r="38" spans="1:5">
      <c r="A38" s="95" t="s">
        <v>5</v>
      </c>
      <c r="B38" s="95"/>
      <c r="C38" s="95"/>
      <c r="D38" s="95"/>
      <c r="E38" s="95"/>
    </row>
    <row r="39" spans="1:5">
      <c r="A39" s="86" t="s">
        <v>18</v>
      </c>
      <c r="B39" s="86"/>
      <c r="C39" s="86"/>
      <c r="D39" s="86"/>
      <c r="E39" s="86"/>
    </row>
    <row r="40" spans="1:5">
      <c r="A40" s="98" t="s">
        <v>33</v>
      </c>
      <c r="B40" s="98"/>
      <c r="C40" s="98"/>
      <c r="D40" s="98"/>
      <c r="E40" s="98"/>
    </row>
    <row r="41" spans="1:5">
      <c r="B41" s="99" t="s">
        <v>19</v>
      </c>
      <c r="C41" s="99"/>
      <c r="D41" s="99"/>
      <c r="E41" s="39" t="s">
        <v>6</v>
      </c>
    </row>
    <row r="42" spans="1:5">
      <c r="A42" s="37"/>
      <c r="B42" s="37"/>
      <c r="C42" s="37"/>
      <c r="D42" s="37"/>
      <c r="E42" s="37"/>
    </row>
    <row r="43" spans="1:5">
      <c r="A43" s="98" t="s">
        <v>34</v>
      </c>
      <c r="B43" s="98"/>
      <c r="C43" s="98"/>
      <c r="D43" s="98"/>
      <c r="E43" s="98"/>
    </row>
    <row r="44" spans="1:5">
      <c r="B44" s="99" t="s">
        <v>19</v>
      </c>
      <c r="C44" s="99"/>
      <c r="D44" s="99"/>
      <c r="E44" s="39" t="s">
        <v>6</v>
      </c>
    </row>
    <row r="45" spans="1:5">
      <c r="A45" s="1" t="s">
        <v>42</v>
      </c>
    </row>
    <row r="46" spans="1:5">
      <c r="A46" s="6" t="s">
        <v>37</v>
      </c>
    </row>
    <row r="47" spans="1:5">
      <c r="A47" s="6" t="s">
        <v>44</v>
      </c>
      <c r="B47" s="8">
        <f>'1кв'!B61</f>
        <v>93024.410000000033</v>
      </c>
    </row>
    <row r="48" spans="1:5" ht="19.149999999999999" customHeight="1">
      <c r="A48" s="38" t="s">
        <v>80</v>
      </c>
      <c r="B48" s="9"/>
    </row>
    <row r="49" spans="1:2">
      <c r="A49" s="1" t="s">
        <v>39</v>
      </c>
      <c r="B49" s="9">
        <f>264187.05-595.84</f>
        <v>263591.20999999996</v>
      </c>
    </row>
    <row r="50" spans="1:2">
      <c r="A50" s="1" t="s">
        <v>40</v>
      </c>
      <c r="B50" s="44">
        <v>101868.39</v>
      </c>
    </row>
    <row r="51" spans="1:2">
      <c r="A51" s="1" t="s">
        <v>48</v>
      </c>
      <c r="B51" s="22">
        <f>350*3</f>
        <v>1050</v>
      </c>
    </row>
    <row r="52" spans="1:2">
      <c r="A52" s="1" t="s">
        <v>47</v>
      </c>
      <c r="B52" s="23">
        <f>3*330</f>
        <v>990</v>
      </c>
    </row>
    <row r="53" spans="1:2">
      <c r="A53" s="1" t="s">
        <v>49</v>
      </c>
      <c r="B53" s="23">
        <f>3*300</f>
        <v>900</v>
      </c>
    </row>
    <row r="54" spans="1:2" ht="30">
      <c r="A54" s="38" t="s">
        <v>43</v>
      </c>
      <c r="B54" s="9">
        <f>E32</f>
        <v>321899.8602</v>
      </c>
    </row>
    <row r="55" spans="1:2">
      <c r="A55" s="10" t="s">
        <v>38</v>
      </c>
      <c r="B55" s="12">
        <f>B47+B49+B50+B51+B52+B53-B54</f>
        <v>139524.14980000001</v>
      </c>
    </row>
    <row r="58" spans="1:2">
      <c r="B58" s="7"/>
    </row>
  </sheetData>
  <mergeCells count="29">
    <mergeCell ref="A39:E39"/>
    <mergeCell ref="A40:E40"/>
    <mergeCell ref="B41:D41"/>
    <mergeCell ref="A43:E43"/>
    <mergeCell ref="B44:D44"/>
    <mergeCell ref="A38:E38"/>
    <mergeCell ref="A14:E14"/>
    <mergeCell ref="A15:E15"/>
    <mergeCell ref="A16:E16"/>
    <mergeCell ref="A17:E17"/>
    <mergeCell ref="A18:E18"/>
    <mergeCell ref="A19:E19"/>
    <mergeCell ref="A20:E20"/>
    <mergeCell ref="A34:E34"/>
    <mergeCell ref="A35:E35"/>
    <mergeCell ref="A36:E36"/>
    <mergeCell ref="A37:E37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9"/>
  <sheetViews>
    <sheetView view="pageBreakPreview" topLeftCell="A24" zoomScaleSheetLayoutView="100" workbookViewId="0">
      <selection activeCell="E34" sqref="E34"/>
    </sheetView>
  </sheetViews>
  <sheetFormatPr defaultColWidth="9.140625" defaultRowHeight="15"/>
  <cols>
    <col min="1" max="1" width="34.710937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>
      <c r="A1" s="87" t="s">
        <v>11</v>
      </c>
      <c r="B1" s="87"/>
      <c r="C1" s="87"/>
      <c r="D1" s="87"/>
      <c r="E1" s="87"/>
    </row>
    <row r="2" spans="1:5" ht="31.5" customHeight="1">
      <c r="A2" s="88" t="s">
        <v>12</v>
      </c>
      <c r="B2" s="89"/>
      <c r="C2" s="89"/>
      <c r="D2" s="89"/>
      <c r="E2" s="89"/>
    </row>
    <row r="3" spans="1:5">
      <c r="A3" s="88" t="s">
        <v>81</v>
      </c>
      <c r="B3" s="88"/>
      <c r="C3" s="88"/>
      <c r="D3" s="88"/>
      <c r="E3" s="88"/>
    </row>
    <row r="4" spans="1:5">
      <c r="A4" s="49" t="s">
        <v>13</v>
      </c>
      <c r="B4" s="3"/>
      <c r="C4" s="3"/>
      <c r="D4" s="100" t="s">
        <v>82</v>
      </c>
      <c r="E4" s="100"/>
    </row>
    <row r="5" spans="1:5">
      <c r="A5" s="46"/>
      <c r="B5" s="3"/>
      <c r="C5" s="3"/>
      <c r="D5" s="3"/>
      <c r="E5" s="3"/>
    </row>
    <row r="6" spans="1:5">
      <c r="A6" s="86" t="s">
        <v>0</v>
      </c>
      <c r="B6" s="86"/>
      <c r="C6" s="86"/>
      <c r="D6" s="86"/>
      <c r="E6" s="86"/>
    </row>
    <row r="7" spans="1:5">
      <c r="A7" s="91" t="s">
        <v>25</v>
      </c>
      <c r="B7" s="91"/>
      <c r="C7" s="91"/>
      <c r="D7" s="91"/>
      <c r="E7" s="91"/>
    </row>
    <row r="8" spans="1:5">
      <c r="A8" s="92" t="s">
        <v>1</v>
      </c>
      <c r="B8" s="92"/>
      <c r="C8" s="92"/>
      <c r="D8" s="92"/>
      <c r="E8" s="92"/>
    </row>
    <row r="9" spans="1:5">
      <c r="A9" s="86" t="s">
        <v>26</v>
      </c>
      <c r="B9" s="86"/>
      <c r="C9" s="86"/>
      <c r="D9" s="86"/>
      <c r="E9" s="86"/>
    </row>
    <row r="10" spans="1:5" ht="25.5" customHeight="1">
      <c r="A10" s="93" t="s">
        <v>14</v>
      </c>
      <c r="B10" s="93"/>
      <c r="C10" s="93"/>
      <c r="D10" s="93"/>
      <c r="E10" s="93"/>
    </row>
    <row r="11" spans="1:5" ht="28.9" customHeight="1">
      <c r="A11" s="86" t="s">
        <v>27</v>
      </c>
      <c r="B11" s="86"/>
      <c r="C11" s="86"/>
      <c r="D11" s="86"/>
      <c r="E11" s="86"/>
    </row>
    <row r="12" spans="1:5">
      <c r="A12" s="94" t="s">
        <v>15</v>
      </c>
      <c r="B12" s="94"/>
      <c r="C12" s="94"/>
      <c r="D12" s="94"/>
      <c r="E12" s="94"/>
    </row>
    <row r="13" spans="1:5" ht="18" customHeight="1">
      <c r="A13" s="86" t="s">
        <v>22</v>
      </c>
      <c r="B13" s="86"/>
      <c r="C13" s="86"/>
      <c r="D13" s="86"/>
      <c r="E13" s="86"/>
    </row>
    <row r="14" spans="1:5">
      <c r="A14" s="94" t="s">
        <v>2</v>
      </c>
      <c r="B14" s="94"/>
      <c r="C14" s="94"/>
      <c r="D14" s="94"/>
      <c r="E14" s="94"/>
    </row>
    <row r="15" spans="1:5" ht="23.25" customHeight="1">
      <c r="A15" s="86" t="s">
        <v>23</v>
      </c>
      <c r="B15" s="86"/>
      <c r="C15" s="86"/>
      <c r="D15" s="86"/>
      <c r="E15" s="86"/>
    </row>
    <row r="16" spans="1:5">
      <c r="A16" s="94" t="s">
        <v>16</v>
      </c>
      <c r="B16" s="94"/>
      <c r="C16" s="94"/>
      <c r="D16" s="94"/>
      <c r="E16" s="94"/>
    </row>
    <row r="17" spans="1:7" ht="31.5" customHeight="1">
      <c r="A17" s="86" t="s">
        <v>17</v>
      </c>
      <c r="B17" s="86"/>
      <c r="C17" s="86"/>
      <c r="D17" s="86"/>
      <c r="E17" s="86"/>
    </row>
    <row r="18" spans="1:7" ht="60" customHeight="1">
      <c r="A18" s="86" t="s">
        <v>28</v>
      </c>
      <c r="B18" s="86"/>
      <c r="C18" s="86"/>
      <c r="D18" s="86"/>
      <c r="E18" s="86"/>
    </row>
    <row r="19" spans="1:7" ht="33" customHeight="1">
      <c r="A19" s="96" t="s">
        <v>29</v>
      </c>
      <c r="B19" s="96"/>
      <c r="C19" s="96"/>
      <c r="D19" s="96"/>
      <c r="E19" s="96"/>
    </row>
    <row r="20" spans="1:7">
      <c r="A20" s="96"/>
      <c r="B20" s="96"/>
      <c r="C20" s="96"/>
      <c r="D20" s="96"/>
      <c r="E20" s="96"/>
      <c r="F20" s="1">
        <f>3852.9+1435.5</f>
        <v>5288.4</v>
      </c>
      <c r="G20" s="1">
        <v>3</v>
      </c>
    </row>
    <row r="21" spans="1:7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>
      <c r="A22" s="19" t="s">
        <v>46</v>
      </c>
      <c r="B22" s="13" t="s">
        <v>36</v>
      </c>
      <c r="C22" s="2" t="s">
        <v>4</v>
      </c>
      <c r="D22" s="2">
        <v>13.79</v>
      </c>
      <c r="E22" s="5">
        <f>D22*F20*G20</f>
        <v>218781.10799999998</v>
      </c>
      <c r="G22" s="7"/>
    </row>
    <row r="23" spans="1:7">
      <c r="A23" s="14" t="s">
        <v>45</v>
      </c>
      <c r="B23" s="15" t="s">
        <v>24</v>
      </c>
      <c r="C23" s="16" t="s">
        <v>4</v>
      </c>
      <c r="D23" s="16">
        <v>5.42</v>
      </c>
      <c r="E23" s="5">
        <f>D23*F20*G20</f>
        <v>85989.383999999991</v>
      </c>
      <c r="G23" s="7"/>
    </row>
    <row r="24" spans="1:7" ht="25.5">
      <c r="A24" s="4" t="s">
        <v>84</v>
      </c>
      <c r="B24" s="13" t="s">
        <v>85</v>
      </c>
      <c r="C24" s="2" t="s">
        <v>31</v>
      </c>
      <c r="D24" s="2"/>
      <c r="E24" s="5">
        <v>2573.84</v>
      </c>
      <c r="G24" s="7"/>
    </row>
    <row r="25" spans="1:7">
      <c r="A25" s="4" t="s">
        <v>50</v>
      </c>
      <c r="B25" s="13" t="s">
        <v>83</v>
      </c>
      <c r="C25" s="2" t="s">
        <v>31</v>
      </c>
      <c r="D25" s="2"/>
      <c r="E25" s="20">
        <v>825.37</v>
      </c>
      <c r="G25" s="7"/>
    </row>
    <row r="26" spans="1:7" ht="15.75">
      <c r="A26" s="27" t="s">
        <v>51</v>
      </c>
      <c r="B26" s="13" t="s">
        <v>83</v>
      </c>
      <c r="C26" s="2" t="s">
        <v>31</v>
      </c>
      <c r="D26" s="2"/>
      <c r="E26" s="20">
        <v>4646.83</v>
      </c>
      <c r="G26" s="7"/>
    </row>
    <row r="27" spans="1:7">
      <c r="A27" s="4" t="s">
        <v>52</v>
      </c>
      <c r="B27" s="13" t="s">
        <v>83</v>
      </c>
      <c r="C27" s="2" t="s">
        <v>31</v>
      </c>
      <c r="D27" s="2"/>
      <c r="E27" s="17">
        <v>4672.5</v>
      </c>
      <c r="G27" s="7"/>
    </row>
    <row r="28" spans="1:7">
      <c r="A28" s="4" t="s">
        <v>53</v>
      </c>
      <c r="B28" s="13" t="s">
        <v>83</v>
      </c>
      <c r="C28" s="2" t="s">
        <v>31</v>
      </c>
      <c r="D28" s="2"/>
      <c r="E28" s="5">
        <v>3877.1</v>
      </c>
      <c r="G28" s="7"/>
    </row>
    <row r="29" spans="1:7">
      <c r="A29" s="14" t="s">
        <v>41</v>
      </c>
      <c r="B29" s="13" t="s">
        <v>83</v>
      </c>
      <c r="C29" s="2" t="s">
        <v>31</v>
      </c>
      <c r="D29" s="2"/>
      <c r="E29" s="5">
        <v>3684.89</v>
      </c>
      <c r="G29" s="7"/>
    </row>
    <row r="30" spans="1:7">
      <c r="A30" s="18" t="s">
        <v>86</v>
      </c>
      <c r="B30" s="11" t="s">
        <v>87</v>
      </c>
      <c r="C30" s="2" t="s">
        <v>31</v>
      </c>
      <c r="D30" s="2"/>
      <c r="E30" s="5">
        <v>6329</v>
      </c>
      <c r="G30" s="7"/>
    </row>
    <row r="31" spans="1:7" ht="30">
      <c r="A31" s="18" t="s">
        <v>91</v>
      </c>
      <c r="B31" s="11" t="s">
        <v>88</v>
      </c>
      <c r="C31" s="2" t="s">
        <v>31</v>
      </c>
      <c r="D31" s="2"/>
      <c r="E31" s="5">
        <v>95391.46</v>
      </c>
      <c r="G31" s="7"/>
    </row>
    <row r="32" spans="1:7">
      <c r="A32" s="18" t="s">
        <v>90</v>
      </c>
      <c r="B32" s="11" t="s">
        <v>89</v>
      </c>
      <c r="C32" s="51" t="s">
        <v>31</v>
      </c>
      <c r="D32" s="2"/>
      <c r="E32" s="52">
        <v>9614.4</v>
      </c>
      <c r="G32" s="7"/>
    </row>
    <row r="33" spans="1:5" s="6" customFormat="1">
      <c r="A33" s="24" t="s">
        <v>32</v>
      </c>
      <c r="B33" s="25"/>
      <c r="C33" s="25"/>
      <c r="D33" s="21"/>
      <c r="E33" s="26">
        <f>SUM(E22:E32)</f>
        <v>436385.88200000004</v>
      </c>
    </row>
    <row r="35" spans="1:5" ht="45.75" customHeight="1">
      <c r="A35" s="97" t="s">
        <v>92</v>
      </c>
      <c r="B35" s="97"/>
      <c r="C35" s="97"/>
      <c r="D35" s="97"/>
      <c r="E35" s="97"/>
    </row>
    <row r="36" spans="1:5" ht="33.75" customHeight="1">
      <c r="A36" s="86" t="s">
        <v>21</v>
      </c>
      <c r="B36" s="86"/>
      <c r="C36" s="86"/>
      <c r="D36" s="86"/>
      <c r="E36" s="86"/>
    </row>
    <row r="37" spans="1:5">
      <c r="A37" s="86" t="s">
        <v>20</v>
      </c>
      <c r="B37" s="86"/>
      <c r="C37" s="86"/>
      <c r="D37" s="86"/>
      <c r="E37" s="86"/>
    </row>
    <row r="38" spans="1:5" ht="32.25" customHeight="1">
      <c r="A38" s="86" t="s">
        <v>35</v>
      </c>
      <c r="B38" s="86"/>
      <c r="C38" s="86"/>
      <c r="D38" s="86"/>
      <c r="E38" s="86"/>
    </row>
    <row r="39" spans="1:5">
      <c r="A39" s="95" t="s">
        <v>5</v>
      </c>
      <c r="B39" s="95"/>
      <c r="C39" s="95"/>
      <c r="D39" s="95"/>
      <c r="E39" s="95"/>
    </row>
    <row r="40" spans="1:5">
      <c r="A40" s="86" t="s">
        <v>18</v>
      </c>
      <c r="B40" s="86"/>
      <c r="C40" s="86"/>
      <c r="D40" s="86"/>
      <c r="E40" s="86"/>
    </row>
    <row r="41" spans="1:5">
      <c r="A41" s="98" t="s">
        <v>33</v>
      </c>
      <c r="B41" s="98"/>
      <c r="C41" s="98"/>
      <c r="D41" s="98"/>
      <c r="E41" s="98"/>
    </row>
    <row r="42" spans="1:5">
      <c r="B42" s="99" t="s">
        <v>19</v>
      </c>
      <c r="C42" s="99"/>
      <c r="D42" s="99"/>
      <c r="E42" s="47" t="s">
        <v>6</v>
      </c>
    </row>
    <row r="43" spans="1:5">
      <c r="A43" s="46"/>
      <c r="B43" s="46"/>
      <c r="C43" s="46"/>
      <c r="D43" s="46"/>
      <c r="E43" s="46"/>
    </row>
    <row r="44" spans="1:5">
      <c r="A44" s="98" t="s">
        <v>34</v>
      </c>
      <c r="B44" s="98"/>
      <c r="C44" s="98"/>
      <c r="D44" s="98"/>
      <c r="E44" s="98"/>
    </row>
    <row r="45" spans="1:5">
      <c r="B45" s="99" t="s">
        <v>19</v>
      </c>
      <c r="C45" s="99"/>
      <c r="D45" s="99"/>
      <c r="E45" s="47" t="s">
        <v>6</v>
      </c>
    </row>
    <row r="46" spans="1:5">
      <c r="A46" s="1" t="s">
        <v>42</v>
      </c>
    </row>
    <row r="47" spans="1:5">
      <c r="A47" s="6" t="s">
        <v>37</v>
      </c>
    </row>
    <row r="48" spans="1:5">
      <c r="A48" s="6" t="s">
        <v>44</v>
      </c>
      <c r="B48" s="8">
        <f>'2кв'!B55</f>
        <v>139524.14980000001</v>
      </c>
    </row>
    <row r="49" spans="1:2" ht="19.149999999999999" customHeight="1">
      <c r="A49" s="48" t="s">
        <v>93</v>
      </c>
      <c r="B49" s="9"/>
    </row>
    <row r="50" spans="1:2">
      <c r="A50" s="1" t="s">
        <v>39</v>
      </c>
      <c r="B50" s="9">
        <f>275351.07-159.03</f>
        <v>275192.03999999998</v>
      </c>
    </row>
    <row r="51" spans="1:2">
      <c r="A51" s="1" t="s">
        <v>40</v>
      </c>
      <c r="B51" s="44">
        <v>70121.84</v>
      </c>
    </row>
    <row r="52" spans="1:2">
      <c r="A52" s="1" t="s">
        <v>48</v>
      </c>
      <c r="B52" s="22">
        <f>350*3</f>
        <v>1050</v>
      </c>
    </row>
    <row r="53" spans="1:2">
      <c r="A53" s="1" t="s">
        <v>47</v>
      </c>
      <c r="B53" s="23">
        <f>3*330</f>
        <v>990</v>
      </c>
    </row>
    <row r="54" spans="1:2">
      <c r="A54" s="1" t="s">
        <v>49</v>
      </c>
      <c r="B54" s="23">
        <f>3*300</f>
        <v>900</v>
      </c>
    </row>
    <row r="55" spans="1:2" ht="30">
      <c r="A55" s="48" t="s">
        <v>43</v>
      </c>
      <c r="B55" s="9">
        <f>E33</f>
        <v>436385.88200000004</v>
      </c>
    </row>
    <row r="56" spans="1:2">
      <c r="A56" s="10" t="s">
        <v>38</v>
      </c>
      <c r="B56" s="12">
        <f>B48+B50+B51+B52+B53+B54-B55</f>
        <v>51392.147799999977</v>
      </c>
    </row>
    <row r="59" spans="1:2">
      <c r="B59" s="7"/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9:E39"/>
    <mergeCell ref="A14:E14"/>
    <mergeCell ref="A15:E15"/>
    <mergeCell ref="A16:E16"/>
    <mergeCell ref="A17:E17"/>
    <mergeCell ref="A18:E18"/>
    <mergeCell ref="A19:E19"/>
    <mergeCell ref="A20:E20"/>
    <mergeCell ref="A35:E35"/>
    <mergeCell ref="A36:E36"/>
    <mergeCell ref="A37:E37"/>
    <mergeCell ref="A38:E38"/>
    <mergeCell ref="A40:E40"/>
    <mergeCell ref="A41:E41"/>
    <mergeCell ref="B42:D42"/>
    <mergeCell ref="A44:E44"/>
    <mergeCell ref="B45:D45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60"/>
  <sheetViews>
    <sheetView view="pageBreakPreview" topLeftCell="A6" zoomScaleSheetLayoutView="100" workbookViewId="0">
      <selection activeCell="E25" sqref="E25"/>
    </sheetView>
  </sheetViews>
  <sheetFormatPr defaultColWidth="9.140625" defaultRowHeight="15"/>
  <cols>
    <col min="1" max="1" width="34.7109375" style="1" customWidth="1"/>
    <col min="2" max="2" width="20.28515625" style="1" customWidth="1"/>
    <col min="3" max="3" width="13" style="1" customWidth="1"/>
    <col min="4" max="4" width="16.140625" style="1" customWidth="1"/>
    <col min="5" max="5" width="14.140625" style="1" customWidth="1"/>
    <col min="6" max="6" width="13.5703125" style="1" customWidth="1"/>
    <col min="7" max="7" width="13.28515625" style="1" bestFit="1" customWidth="1"/>
    <col min="8" max="8" width="12.28515625" style="1" customWidth="1"/>
    <col min="9" max="16384" width="9.140625" style="1"/>
  </cols>
  <sheetData>
    <row r="1" spans="1:5">
      <c r="A1" s="87" t="s">
        <v>11</v>
      </c>
      <c r="B1" s="87"/>
      <c r="C1" s="87"/>
      <c r="D1" s="87"/>
      <c r="E1" s="87"/>
    </row>
    <row r="2" spans="1:5" ht="31.5" customHeight="1">
      <c r="A2" s="88" t="s">
        <v>12</v>
      </c>
      <c r="B2" s="89"/>
      <c r="C2" s="89"/>
      <c r="D2" s="89"/>
      <c r="E2" s="89"/>
    </row>
    <row r="3" spans="1:5">
      <c r="A3" s="88" t="s">
        <v>117</v>
      </c>
      <c r="B3" s="88"/>
      <c r="C3" s="88"/>
      <c r="D3" s="88"/>
      <c r="E3" s="88"/>
    </row>
    <row r="4" spans="1:5">
      <c r="A4" s="49" t="s">
        <v>13</v>
      </c>
      <c r="B4" s="3"/>
      <c r="C4" s="3"/>
      <c r="D4" s="100" t="s">
        <v>118</v>
      </c>
      <c r="E4" s="100"/>
    </row>
    <row r="5" spans="1:5">
      <c r="A5" s="58"/>
      <c r="B5" s="3"/>
      <c r="C5" s="3"/>
      <c r="D5" s="3"/>
      <c r="E5" s="3"/>
    </row>
    <row r="6" spans="1:5">
      <c r="A6" s="86" t="s">
        <v>0</v>
      </c>
      <c r="B6" s="86"/>
      <c r="C6" s="86"/>
      <c r="D6" s="86"/>
      <c r="E6" s="86"/>
    </row>
    <row r="7" spans="1:5">
      <c r="A7" s="91" t="s">
        <v>25</v>
      </c>
      <c r="B7" s="91"/>
      <c r="C7" s="91"/>
      <c r="D7" s="91"/>
      <c r="E7" s="91"/>
    </row>
    <row r="8" spans="1:5">
      <c r="A8" s="92" t="s">
        <v>1</v>
      </c>
      <c r="B8" s="92"/>
      <c r="C8" s="92"/>
      <c r="D8" s="92"/>
      <c r="E8" s="92"/>
    </row>
    <row r="9" spans="1:5">
      <c r="A9" s="86" t="s">
        <v>26</v>
      </c>
      <c r="B9" s="86"/>
      <c r="C9" s="86"/>
      <c r="D9" s="86"/>
      <c r="E9" s="86"/>
    </row>
    <row r="10" spans="1:5" ht="25.5" customHeight="1">
      <c r="A10" s="93" t="s">
        <v>14</v>
      </c>
      <c r="B10" s="93"/>
      <c r="C10" s="93"/>
      <c r="D10" s="93"/>
      <c r="E10" s="93"/>
    </row>
    <row r="11" spans="1:5" ht="28.9" customHeight="1">
      <c r="A11" s="86" t="s">
        <v>27</v>
      </c>
      <c r="B11" s="86"/>
      <c r="C11" s="86"/>
      <c r="D11" s="86"/>
      <c r="E11" s="86"/>
    </row>
    <row r="12" spans="1:5">
      <c r="A12" s="94" t="s">
        <v>15</v>
      </c>
      <c r="B12" s="94"/>
      <c r="C12" s="94"/>
      <c r="D12" s="94"/>
      <c r="E12" s="94"/>
    </row>
    <row r="13" spans="1:5" ht="18" customHeight="1">
      <c r="A13" s="86" t="s">
        <v>22</v>
      </c>
      <c r="B13" s="86"/>
      <c r="C13" s="86"/>
      <c r="D13" s="86"/>
      <c r="E13" s="86"/>
    </row>
    <row r="14" spans="1:5">
      <c r="A14" s="94" t="s">
        <v>2</v>
      </c>
      <c r="B14" s="94"/>
      <c r="C14" s="94"/>
      <c r="D14" s="94"/>
      <c r="E14" s="94"/>
    </row>
    <row r="15" spans="1:5" ht="23.25" customHeight="1">
      <c r="A15" s="86" t="s">
        <v>23</v>
      </c>
      <c r="B15" s="86"/>
      <c r="C15" s="86"/>
      <c r="D15" s="86"/>
      <c r="E15" s="86"/>
    </row>
    <row r="16" spans="1:5">
      <c r="A16" s="94" t="s">
        <v>16</v>
      </c>
      <c r="B16" s="94"/>
      <c r="C16" s="94"/>
      <c r="D16" s="94"/>
      <c r="E16" s="94"/>
    </row>
    <row r="17" spans="1:7" ht="31.5" customHeight="1">
      <c r="A17" s="86" t="s">
        <v>17</v>
      </c>
      <c r="B17" s="86"/>
      <c r="C17" s="86"/>
      <c r="D17" s="86"/>
      <c r="E17" s="86"/>
    </row>
    <row r="18" spans="1:7" ht="60" customHeight="1">
      <c r="A18" s="86" t="s">
        <v>28</v>
      </c>
      <c r="B18" s="86"/>
      <c r="C18" s="86"/>
      <c r="D18" s="86"/>
      <c r="E18" s="86"/>
    </row>
    <row r="19" spans="1:7" ht="33" customHeight="1">
      <c r="A19" s="96" t="s">
        <v>29</v>
      </c>
      <c r="B19" s="96"/>
      <c r="C19" s="96"/>
      <c r="D19" s="96"/>
      <c r="E19" s="96"/>
    </row>
    <row r="20" spans="1:7">
      <c r="A20" s="96"/>
      <c r="B20" s="96"/>
      <c r="C20" s="96"/>
      <c r="D20" s="96"/>
      <c r="E20" s="96"/>
      <c r="F20" s="1">
        <f>3852.9+1435.5</f>
        <v>5288.4</v>
      </c>
      <c r="G20" s="1">
        <v>3</v>
      </c>
    </row>
    <row r="21" spans="1:7" ht="135">
      <c r="A21" s="2" t="s">
        <v>7</v>
      </c>
      <c r="B21" s="2" t="s">
        <v>10</v>
      </c>
      <c r="C21" s="2" t="s">
        <v>3</v>
      </c>
      <c r="D21" s="2" t="s">
        <v>9</v>
      </c>
      <c r="E21" s="2" t="s">
        <v>8</v>
      </c>
    </row>
    <row r="22" spans="1:7" ht="38.25">
      <c r="A22" s="19" t="s">
        <v>46</v>
      </c>
      <c r="B22" s="13" t="s">
        <v>36</v>
      </c>
      <c r="C22" s="2" t="s">
        <v>4</v>
      </c>
      <c r="D22" s="2">
        <v>13.79</v>
      </c>
      <c r="E22" s="5">
        <f>D22*F20*G20</f>
        <v>218781.10799999998</v>
      </c>
      <c r="G22" s="7"/>
    </row>
    <row r="23" spans="1:7">
      <c r="A23" s="14" t="s">
        <v>45</v>
      </c>
      <c r="B23" s="15" t="s">
        <v>24</v>
      </c>
      <c r="C23" s="16" t="s">
        <v>4</v>
      </c>
      <c r="D23" s="16">
        <v>5.42</v>
      </c>
      <c r="E23" s="5">
        <f>D23*F20*G20</f>
        <v>85989.383999999991</v>
      </c>
      <c r="G23" s="7"/>
    </row>
    <row r="24" spans="1:7" ht="25.5">
      <c r="A24" s="4" t="s">
        <v>84</v>
      </c>
      <c r="B24" s="13" t="s">
        <v>85</v>
      </c>
      <c r="C24" s="2" t="s">
        <v>31</v>
      </c>
      <c r="D24" s="2"/>
      <c r="E24" s="5">
        <v>0</v>
      </c>
      <c r="G24" s="7"/>
    </row>
    <row r="25" spans="1:7">
      <c r="A25" s="4" t="s">
        <v>50</v>
      </c>
      <c r="B25" s="13" t="s">
        <v>119</v>
      </c>
      <c r="C25" s="2" t="s">
        <v>31</v>
      </c>
      <c r="D25" s="2"/>
      <c r="E25" s="20">
        <v>0</v>
      </c>
      <c r="G25" s="7"/>
    </row>
    <row r="26" spans="1:7" ht="15.75">
      <c r="A26" s="27" t="s">
        <v>51</v>
      </c>
      <c r="B26" s="13" t="s">
        <v>119</v>
      </c>
      <c r="C26" s="2" t="s">
        <v>31</v>
      </c>
      <c r="D26" s="2"/>
      <c r="E26" s="20">
        <v>8795.7099999999991</v>
      </c>
      <c r="G26" s="7"/>
    </row>
    <row r="27" spans="1:7">
      <c r="A27" s="4" t="s">
        <v>52</v>
      </c>
      <c r="B27" s="13" t="s">
        <v>119</v>
      </c>
      <c r="C27" s="2" t="s">
        <v>31</v>
      </c>
      <c r="D27" s="2"/>
      <c r="E27" s="17">
        <v>4452.3999999999996</v>
      </c>
      <c r="G27" s="7"/>
    </row>
    <row r="28" spans="1:7">
      <c r="A28" s="4" t="s">
        <v>53</v>
      </c>
      <c r="B28" s="13" t="s">
        <v>119</v>
      </c>
      <c r="C28" s="2" t="s">
        <v>31</v>
      </c>
      <c r="D28" s="2"/>
      <c r="E28" s="5">
        <v>2383.4299999999998</v>
      </c>
      <c r="G28" s="7"/>
    </row>
    <row r="29" spans="1:7">
      <c r="A29" s="14" t="s">
        <v>41</v>
      </c>
      <c r="B29" s="13" t="s">
        <v>119</v>
      </c>
      <c r="C29" s="2" t="s">
        <v>31</v>
      </c>
      <c r="D29" s="2"/>
      <c r="E29" s="5">
        <f>529.2+750</f>
        <v>1279.2</v>
      </c>
      <c r="G29" s="7"/>
    </row>
    <row r="30" spans="1:7">
      <c r="A30" s="18" t="s">
        <v>120</v>
      </c>
      <c r="B30" s="11" t="s">
        <v>122</v>
      </c>
      <c r="C30" s="2" t="s">
        <v>56</v>
      </c>
      <c r="D30" s="2">
        <v>2</v>
      </c>
      <c r="E30" s="5">
        <f>D30*235.95</f>
        <v>471.9</v>
      </c>
      <c r="G30" s="7"/>
    </row>
    <row r="31" spans="1:7">
      <c r="A31" s="18" t="s">
        <v>121</v>
      </c>
      <c r="B31" s="11" t="s">
        <v>122</v>
      </c>
      <c r="C31" s="2" t="s">
        <v>56</v>
      </c>
      <c r="D31" s="2">
        <v>6</v>
      </c>
      <c r="E31" s="5">
        <f>D31*235.95</f>
        <v>1415.6999999999998</v>
      </c>
      <c r="G31" s="7"/>
    </row>
    <row r="32" spans="1:7">
      <c r="A32" s="18" t="s">
        <v>124</v>
      </c>
      <c r="B32" s="11" t="s">
        <v>123</v>
      </c>
      <c r="C32" s="51" t="s">
        <v>31</v>
      </c>
      <c r="D32" s="2"/>
      <c r="E32" s="52">
        <f>6*235.95+2042.23</f>
        <v>3457.93</v>
      </c>
      <c r="G32" s="7"/>
    </row>
    <row r="33" spans="1:7">
      <c r="A33" s="18"/>
      <c r="B33" s="11"/>
      <c r="C33" s="2"/>
      <c r="D33" s="2"/>
      <c r="E33" s="5"/>
      <c r="G33" s="7"/>
    </row>
    <row r="34" spans="1:7" s="6" customFormat="1">
      <c r="A34" s="24" t="s">
        <v>32</v>
      </c>
      <c r="B34" s="25"/>
      <c r="C34" s="25"/>
      <c r="D34" s="21"/>
      <c r="E34" s="26">
        <f>SUM(E22:E33)</f>
        <v>327026.76200000005</v>
      </c>
    </row>
    <row r="36" spans="1:7" ht="45.75" customHeight="1">
      <c r="A36" s="97" t="s">
        <v>125</v>
      </c>
      <c r="B36" s="97"/>
      <c r="C36" s="97"/>
      <c r="D36" s="97"/>
      <c r="E36" s="97"/>
    </row>
    <row r="37" spans="1:7" ht="33.75" customHeight="1">
      <c r="A37" s="86" t="s">
        <v>21</v>
      </c>
      <c r="B37" s="86"/>
      <c r="C37" s="86"/>
      <c r="D37" s="86"/>
      <c r="E37" s="86"/>
    </row>
    <row r="38" spans="1:7">
      <c r="A38" s="86" t="s">
        <v>20</v>
      </c>
      <c r="B38" s="86"/>
      <c r="C38" s="86"/>
      <c r="D38" s="86"/>
      <c r="E38" s="86"/>
    </row>
    <row r="39" spans="1:7" ht="32.25" customHeight="1">
      <c r="A39" s="86" t="s">
        <v>35</v>
      </c>
      <c r="B39" s="86"/>
      <c r="C39" s="86"/>
      <c r="D39" s="86"/>
      <c r="E39" s="86"/>
    </row>
    <row r="40" spans="1:7">
      <c r="A40" s="95" t="s">
        <v>5</v>
      </c>
      <c r="B40" s="95"/>
      <c r="C40" s="95"/>
      <c r="D40" s="95"/>
      <c r="E40" s="95"/>
    </row>
    <row r="41" spans="1:7">
      <c r="A41" s="86" t="s">
        <v>18</v>
      </c>
      <c r="B41" s="86"/>
      <c r="C41" s="86"/>
      <c r="D41" s="86"/>
      <c r="E41" s="86"/>
    </row>
    <row r="42" spans="1:7">
      <c r="A42" s="98" t="s">
        <v>33</v>
      </c>
      <c r="B42" s="98"/>
      <c r="C42" s="98"/>
      <c r="D42" s="98"/>
      <c r="E42" s="98"/>
    </row>
    <row r="43" spans="1:7">
      <c r="B43" s="99" t="s">
        <v>19</v>
      </c>
      <c r="C43" s="99"/>
      <c r="D43" s="99"/>
      <c r="E43" s="56" t="s">
        <v>6</v>
      </c>
    </row>
    <row r="44" spans="1:7">
      <c r="A44" s="58"/>
      <c r="B44" s="58"/>
      <c r="C44" s="58"/>
      <c r="D44" s="58"/>
      <c r="E44" s="58"/>
    </row>
    <row r="45" spans="1:7">
      <c r="A45" s="98" t="s">
        <v>34</v>
      </c>
      <c r="B45" s="98"/>
      <c r="C45" s="98"/>
      <c r="D45" s="98"/>
      <c r="E45" s="98"/>
    </row>
    <row r="46" spans="1:7">
      <c r="B46" s="99" t="s">
        <v>19</v>
      </c>
      <c r="C46" s="99"/>
      <c r="D46" s="99"/>
      <c r="E46" s="56" t="s">
        <v>6</v>
      </c>
    </row>
    <row r="47" spans="1:7">
      <c r="A47" s="1" t="s">
        <v>42</v>
      </c>
    </row>
    <row r="48" spans="1:7">
      <c r="A48" s="6" t="s">
        <v>37</v>
      </c>
    </row>
    <row r="49" spans="1:2">
      <c r="A49" s="6" t="s">
        <v>44</v>
      </c>
      <c r="B49" s="8">
        <f>'3кв'!B56</f>
        <v>51392.147799999977</v>
      </c>
    </row>
    <row r="50" spans="1:2" ht="19.149999999999999" customHeight="1">
      <c r="A50" s="57" t="s">
        <v>126</v>
      </c>
      <c r="B50" s="9"/>
    </row>
    <row r="51" spans="1:2">
      <c r="A51" s="1" t="s">
        <v>39</v>
      </c>
      <c r="B51" s="9">
        <v>316076.46000000002</v>
      </c>
    </row>
    <row r="52" spans="1:2">
      <c r="A52" s="1" t="s">
        <v>40</v>
      </c>
      <c r="B52" s="44">
        <v>144662.84</v>
      </c>
    </row>
    <row r="53" spans="1:2">
      <c r="A53" s="1" t="s">
        <v>48</v>
      </c>
      <c r="B53" s="22">
        <f>350*3</f>
        <v>1050</v>
      </c>
    </row>
    <row r="54" spans="1:2">
      <c r="A54" s="1" t="s">
        <v>47</v>
      </c>
      <c r="B54" s="23">
        <f>3*330</f>
        <v>990</v>
      </c>
    </row>
    <row r="55" spans="1:2">
      <c r="A55" s="1" t="s">
        <v>49</v>
      </c>
      <c r="B55" s="23">
        <f>3*300</f>
        <v>900</v>
      </c>
    </row>
    <row r="56" spans="1:2" ht="30">
      <c r="A56" s="57" t="s">
        <v>43</v>
      </c>
      <c r="B56" s="9">
        <f>E34</f>
        <v>327026.76200000005</v>
      </c>
    </row>
    <row r="57" spans="1:2">
      <c r="A57" s="10" t="s">
        <v>38</v>
      </c>
      <c r="B57" s="12">
        <f>B49+B51+B52+B53+B54+B55-B56</f>
        <v>188044.68579999992</v>
      </c>
    </row>
    <row r="60" spans="1:2">
      <c r="B60" s="7"/>
    </row>
  </sheetData>
  <mergeCells count="29">
    <mergeCell ref="A41:E41"/>
    <mergeCell ref="A42:E42"/>
    <mergeCell ref="B43:D43"/>
    <mergeCell ref="A45:E45"/>
    <mergeCell ref="B46:D46"/>
    <mergeCell ref="A40:E40"/>
    <mergeCell ref="A14:E14"/>
    <mergeCell ref="A15:E15"/>
    <mergeCell ref="A16:E16"/>
    <mergeCell ref="A17:E17"/>
    <mergeCell ref="A18:E18"/>
    <mergeCell ref="A19:E19"/>
    <mergeCell ref="A20:E20"/>
    <mergeCell ref="A36:E36"/>
    <mergeCell ref="A37:E37"/>
    <mergeCell ref="A38:E38"/>
    <mergeCell ref="A39:E39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54"/>
  <sheetViews>
    <sheetView tabSelected="1" view="pageBreakPreview" zoomScaleSheetLayoutView="100" workbookViewId="0">
      <selection activeCell="A46" sqref="A46:XFD46"/>
    </sheetView>
  </sheetViews>
  <sheetFormatPr defaultRowHeight="15.75"/>
  <cols>
    <col min="1" max="1" width="10.5703125" style="27" customWidth="1"/>
    <col min="2" max="2" width="54.28515625" style="27" customWidth="1"/>
    <col min="3" max="3" width="16.7109375" style="83" customWidth="1"/>
    <col min="4" max="4" width="13.7109375" style="27" customWidth="1"/>
    <col min="5" max="5" width="14.7109375" style="27" customWidth="1"/>
    <col min="6" max="6" width="19.28515625" style="27" customWidth="1"/>
    <col min="7" max="7" width="12" style="27" customWidth="1"/>
    <col min="8" max="8" width="13.5703125" style="27" customWidth="1"/>
    <col min="9" max="16384" width="9.140625" style="27"/>
  </cols>
  <sheetData>
    <row r="1" spans="1:5">
      <c r="A1" s="103" t="s">
        <v>94</v>
      </c>
      <c r="B1" s="103"/>
      <c r="C1" s="103"/>
      <c r="D1" s="59"/>
    </row>
    <row r="2" spans="1:5">
      <c r="A2" s="104" t="s">
        <v>95</v>
      </c>
      <c r="B2" s="104"/>
      <c r="C2" s="104"/>
      <c r="D2" s="60"/>
    </row>
    <row r="3" spans="1:5">
      <c r="A3" s="104" t="s">
        <v>96</v>
      </c>
      <c r="B3" s="104"/>
      <c r="C3" s="104"/>
      <c r="D3" s="60"/>
    </row>
    <row r="4" spans="1:5">
      <c r="A4" s="103" t="s">
        <v>127</v>
      </c>
      <c r="B4" s="103"/>
      <c r="C4" s="103"/>
      <c r="D4" s="59"/>
    </row>
    <row r="5" spans="1:5">
      <c r="A5" s="60"/>
      <c r="B5" s="61" t="s">
        <v>97</v>
      </c>
      <c r="C5" s="62">
        <f>'1кв'!B53</f>
        <v>54589.95</v>
      </c>
      <c r="D5" s="63"/>
    </row>
    <row r="6" spans="1:5">
      <c r="A6" s="64" t="s">
        <v>98</v>
      </c>
      <c r="B6" s="61" t="s">
        <v>128</v>
      </c>
      <c r="C6" s="62"/>
      <c r="D6" s="63"/>
    </row>
    <row r="7" spans="1:5">
      <c r="A7" s="60"/>
      <c r="B7" s="65" t="s">
        <v>99</v>
      </c>
      <c r="C7" s="62"/>
      <c r="D7" s="63"/>
    </row>
    <row r="8" spans="1:5">
      <c r="A8" s="60"/>
      <c r="B8" s="4" t="s">
        <v>131</v>
      </c>
      <c r="C8" s="62"/>
      <c r="D8" s="63"/>
    </row>
    <row r="9" spans="1:5">
      <c r="A9" s="60"/>
      <c r="B9" s="4" t="s">
        <v>129</v>
      </c>
      <c r="C9" s="62"/>
      <c r="D9" s="63"/>
    </row>
    <row r="10" spans="1:5">
      <c r="A10" s="60"/>
      <c r="B10" s="4" t="s">
        <v>132</v>
      </c>
      <c r="C10" s="62"/>
      <c r="D10" s="63"/>
    </row>
    <row r="11" spans="1:5">
      <c r="A11" s="60"/>
      <c r="B11" s="4" t="s">
        <v>130</v>
      </c>
      <c r="C11" s="62"/>
      <c r="D11" s="63"/>
    </row>
    <row r="12" spans="1:5">
      <c r="B12" s="66" t="s">
        <v>100</v>
      </c>
      <c r="C12" s="67">
        <f>'1кв'!B55+'2кв'!B49+'3кв'!B50+'4кв'!B51</f>
        <v>1161869.9099999999</v>
      </c>
      <c r="D12" s="68"/>
      <c r="E12" s="69"/>
    </row>
    <row r="13" spans="1:5">
      <c r="A13" s="64"/>
      <c r="B13" s="85" t="s">
        <v>40</v>
      </c>
      <c r="C13" s="67">
        <f>'1кв'!B56+'2кв'!B50+'3кв'!B51+'4кв'!B52</f>
        <v>418521.45999999996</v>
      </c>
      <c r="D13" s="68"/>
      <c r="E13" s="69"/>
    </row>
    <row r="14" spans="1:5">
      <c r="A14" s="64"/>
      <c r="B14" s="66" t="s">
        <v>48</v>
      </c>
      <c r="C14" s="67">
        <f>'1кв'!B57+'2кв'!B51+'3кв'!B52+'4кв'!B53</f>
        <v>4200</v>
      </c>
      <c r="D14" s="68"/>
      <c r="E14" s="69"/>
    </row>
    <row r="15" spans="1:5">
      <c r="A15" s="64"/>
      <c r="B15" s="66" t="s">
        <v>47</v>
      </c>
      <c r="C15" s="67">
        <f>'1кв'!B58+'2кв'!B52+'3кв'!B53+'4кв'!B54</f>
        <v>3960</v>
      </c>
      <c r="D15" s="68"/>
      <c r="E15" s="69"/>
    </row>
    <row r="16" spans="1:5">
      <c r="A16" s="64"/>
      <c r="B16" s="66" t="s">
        <v>49</v>
      </c>
      <c r="C16" s="67">
        <f>'1кв'!B59+'2кв'!B53+'3кв'!B54+'4кв'!B55</f>
        <v>3600</v>
      </c>
      <c r="D16" s="68"/>
      <c r="E16" s="69"/>
    </row>
    <row r="17" spans="1:5">
      <c r="A17" s="32"/>
      <c r="B17" s="66" t="s">
        <v>101</v>
      </c>
      <c r="C17" s="62">
        <f>SUM(C12:C16)</f>
        <v>1592151.3699999999</v>
      </c>
      <c r="D17" s="63"/>
      <c r="E17" s="69"/>
    </row>
    <row r="18" spans="1:5">
      <c r="B18" s="101"/>
      <c r="C18" s="102"/>
      <c r="D18" s="71"/>
    </row>
    <row r="19" spans="1:5">
      <c r="A19" s="72" t="s">
        <v>102</v>
      </c>
      <c r="B19" s="4" t="s">
        <v>46</v>
      </c>
      <c r="C19" s="67">
        <f>'1кв'!E22+'2кв'!E22+'3кв'!E22+'4кв'!E22</f>
        <v>842759.42399999988</v>
      </c>
      <c r="D19" s="71"/>
    </row>
    <row r="20" spans="1:5" ht="30">
      <c r="A20" s="72"/>
      <c r="B20" s="4" t="s">
        <v>103</v>
      </c>
      <c r="C20" s="67">
        <f>'1кв'!E23</f>
        <v>6439.11</v>
      </c>
      <c r="D20" s="71"/>
    </row>
    <row r="21" spans="1:5">
      <c r="A21" s="72"/>
      <c r="B21" s="4" t="s">
        <v>45</v>
      </c>
      <c r="C21" s="67">
        <f>'1кв'!E24+'2кв'!E23+'3кв'!E23+'4кв'!E23</f>
        <v>323650.07999999996</v>
      </c>
      <c r="D21" s="71"/>
    </row>
    <row r="22" spans="1:5">
      <c r="A22" s="72"/>
      <c r="B22" s="4" t="s">
        <v>84</v>
      </c>
      <c r="C22" s="67">
        <f>'3кв'!E24+'4кв'!E24</f>
        <v>2573.84</v>
      </c>
      <c r="D22" s="71"/>
    </row>
    <row r="23" spans="1:5">
      <c r="A23" s="72"/>
      <c r="B23" s="73" t="s">
        <v>50</v>
      </c>
      <c r="C23" s="67">
        <f>'1кв'!E25+'2кв'!E24+'3кв'!E25+'4кв'!E25</f>
        <v>4992.79</v>
      </c>
      <c r="D23" s="71"/>
    </row>
    <row r="24" spans="1:5">
      <c r="B24" s="70" t="s">
        <v>51</v>
      </c>
      <c r="C24" s="67">
        <f>'1кв'!E26+'2кв'!E25+'3кв'!E26+'4кв'!E26</f>
        <v>66476.48000000001</v>
      </c>
      <c r="D24" s="71"/>
      <c r="E24" s="69"/>
    </row>
    <row r="25" spans="1:5">
      <c r="B25" s="73" t="s">
        <v>52</v>
      </c>
      <c r="C25" s="67">
        <f>'1кв'!E27+'2кв'!E26+'3кв'!E27+'4кв'!E27</f>
        <v>18317.22</v>
      </c>
      <c r="D25" s="71"/>
      <c r="E25" s="69"/>
    </row>
    <row r="26" spans="1:5">
      <c r="B26" s="73" t="s">
        <v>53</v>
      </c>
      <c r="C26" s="67">
        <f>'1кв'!E28+'2кв'!E27+'3кв'!E28+'4кв'!E28</f>
        <v>17443.329999999998</v>
      </c>
      <c r="D26" s="71"/>
    </row>
    <row r="27" spans="1:5">
      <c r="A27" s="72"/>
      <c r="B27" s="74" t="s">
        <v>41</v>
      </c>
      <c r="C27" s="67">
        <f>'1кв'!E29+'2кв'!E28+'3кв'!E29+'4кв'!E29</f>
        <v>19511.53</v>
      </c>
      <c r="D27" s="71"/>
    </row>
    <row r="28" spans="1:5">
      <c r="A28" s="72"/>
      <c r="B28" s="75" t="s">
        <v>133</v>
      </c>
      <c r="C28" s="67">
        <f>'1кв'!E30+'1кв'!E31+'1кв'!E33+'1кв'!E34+'1кв'!E35+'1кв'!E36+'2кв'!E31+'4кв'!E30+'4кв'!E31</f>
        <v>15576.930199999999</v>
      </c>
      <c r="D28" s="71"/>
    </row>
    <row r="29" spans="1:5">
      <c r="A29" s="72"/>
      <c r="B29" s="75" t="s">
        <v>104</v>
      </c>
      <c r="C29" s="67">
        <f>SUM(C31:C38)</f>
        <v>140955.9</v>
      </c>
      <c r="D29" s="71"/>
    </row>
    <row r="30" spans="1:5">
      <c r="A30" s="72"/>
      <c r="B30" s="74" t="s">
        <v>99</v>
      </c>
      <c r="C30" s="67"/>
      <c r="D30" s="71"/>
    </row>
    <row r="31" spans="1:5">
      <c r="A31" s="72"/>
      <c r="B31" s="4" t="s">
        <v>134</v>
      </c>
      <c r="C31" s="67">
        <f>'1кв'!E32</f>
        <v>18009.64</v>
      </c>
      <c r="D31" s="71"/>
    </row>
    <row r="32" spans="1:5" ht="31.5">
      <c r="A32" s="72"/>
      <c r="B32" s="74" t="s">
        <v>105</v>
      </c>
      <c r="C32" s="67">
        <f>'2кв'!E29</f>
        <v>3421.27</v>
      </c>
      <c r="D32" s="71"/>
    </row>
    <row r="33" spans="1:6" ht="18" customHeight="1">
      <c r="A33" s="72"/>
      <c r="B33" s="76" t="s">
        <v>135</v>
      </c>
      <c r="C33" s="67">
        <f>'2кв'!E30</f>
        <v>4732.2</v>
      </c>
      <c r="D33" s="71"/>
    </row>
    <row r="34" spans="1:6" ht="18" customHeight="1">
      <c r="A34" s="72"/>
      <c r="B34" s="77" t="s">
        <v>106</v>
      </c>
      <c r="C34" s="67">
        <f>'4кв'!E32</f>
        <v>3457.93</v>
      </c>
      <c r="D34" s="71"/>
    </row>
    <row r="35" spans="1:6" ht="18" customHeight="1">
      <c r="A35" s="72"/>
      <c r="B35" s="18" t="s">
        <v>136</v>
      </c>
      <c r="C35" s="67">
        <f>'3кв'!E30</f>
        <v>6329</v>
      </c>
      <c r="D35" s="71"/>
    </row>
    <row r="36" spans="1:6" ht="18" customHeight="1">
      <c r="A36" s="72"/>
      <c r="B36" s="18" t="s">
        <v>137</v>
      </c>
      <c r="C36" s="67">
        <f>'3кв'!E31</f>
        <v>95391.46</v>
      </c>
      <c r="D36" s="71"/>
    </row>
    <row r="37" spans="1:6" ht="18" customHeight="1">
      <c r="A37" s="72"/>
      <c r="B37" s="18" t="s">
        <v>138</v>
      </c>
      <c r="C37" s="67">
        <f>'3кв'!E32</f>
        <v>9614.4</v>
      </c>
      <c r="D37" s="71"/>
    </row>
    <row r="38" spans="1:6" ht="18" customHeight="1">
      <c r="A38" s="72"/>
      <c r="B38" s="74"/>
      <c r="C38" s="67"/>
      <c r="D38" s="71"/>
    </row>
    <row r="39" spans="1:6">
      <c r="B39" s="78" t="s">
        <v>107</v>
      </c>
      <c r="C39" s="62">
        <f>SUM(C19:C29)</f>
        <v>1458696.6342</v>
      </c>
      <c r="D39" s="71"/>
      <c r="E39" s="69"/>
      <c r="F39" s="69"/>
    </row>
    <row r="40" spans="1:6">
      <c r="B40" s="79" t="s">
        <v>108</v>
      </c>
      <c r="C40" s="80">
        <f>(C5+C17)-C39</f>
        <v>188044.68579999986</v>
      </c>
      <c r="D40" s="71"/>
      <c r="E40" s="69"/>
    </row>
    <row r="41" spans="1:6">
      <c r="B41" s="64" t="s">
        <v>109</v>
      </c>
      <c r="C41" s="64"/>
      <c r="D41" s="71"/>
    </row>
    <row r="42" spans="1:6">
      <c r="B42" s="64" t="s">
        <v>110</v>
      </c>
      <c r="C42" s="64">
        <v>293608.65999999997</v>
      </c>
      <c r="D42" s="71"/>
    </row>
    <row r="43" spans="1:6">
      <c r="B43" s="81" t="s">
        <v>111</v>
      </c>
      <c r="C43" s="81">
        <v>287729.15000000002</v>
      </c>
      <c r="D43" s="71"/>
    </row>
    <row r="44" spans="1:6">
      <c r="B44" s="64" t="s">
        <v>112</v>
      </c>
      <c r="C44" s="64">
        <f>C43-C42</f>
        <v>-5879.5099999999511</v>
      </c>
      <c r="D44" s="71"/>
    </row>
    <row r="45" spans="1:6">
      <c r="B45" s="64"/>
      <c r="C45" s="82"/>
      <c r="D45" s="71"/>
    </row>
    <row r="46" spans="1:6">
      <c r="B46" s="64"/>
      <c r="C46" s="82"/>
      <c r="D46" s="71"/>
    </row>
    <row r="47" spans="1:6">
      <c r="A47" s="27" t="s">
        <v>113</v>
      </c>
      <c r="B47" s="64" t="s">
        <v>114</v>
      </c>
      <c r="C47" s="82"/>
      <c r="D47" s="71"/>
    </row>
    <row r="48" spans="1:6">
      <c r="B48" s="64" t="s">
        <v>115</v>
      </c>
      <c r="C48" s="82"/>
      <c r="D48" s="71"/>
    </row>
    <row r="49" spans="2:4">
      <c r="B49" s="64" t="s">
        <v>116</v>
      </c>
      <c r="C49" s="82"/>
      <c r="D49" s="71"/>
    </row>
    <row r="50" spans="2:4">
      <c r="B50" s="64"/>
      <c r="C50" s="82"/>
      <c r="D50" s="71"/>
    </row>
    <row r="51" spans="2:4">
      <c r="B51" s="64"/>
      <c r="C51" s="82"/>
      <c r="D51" s="71"/>
    </row>
    <row r="52" spans="2:4">
      <c r="B52" s="64"/>
      <c r="C52" s="82"/>
      <c r="D52" s="71"/>
    </row>
    <row r="53" spans="2:4">
      <c r="B53" s="64"/>
      <c r="C53" s="82"/>
      <c r="D53" s="71"/>
    </row>
    <row r="54" spans="2:4">
      <c r="B54" s="64"/>
      <c r="C54" s="82"/>
      <c r="D54" s="71"/>
    </row>
  </sheetData>
  <mergeCells count="5">
    <mergeCell ref="B18:C18"/>
    <mergeCell ref="A1:C1"/>
    <mergeCell ref="A2:C2"/>
    <mergeCell ref="A3:C3"/>
    <mergeCell ref="A4:C4"/>
  </mergeCells>
  <printOptions horizontalCentered="1"/>
  <pageMargins left="0.31496062992125984" right="0.31496062992125984" top="0.15748031496062992" bottom="0.15748031496062992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1кв</vt:lpstr>
      <vt:lpstr>2кв</vt:lpstr>
      <vt:lpstr>3кв</vt:lpstr>
      <vt:lpstr>4кв</vt:lpstr>
      <vt:lpstr>отчет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2023-03-02T11:30:08Z</dcterms:modified>
</cp:coreProperties>
</file>