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кв'!$A$1:$E$57</definedName>
    <definedName name="_xlnm.Print_Area" localSheetId="1">'2кв'!$A$1:$E$55</definedName>
    <definedName name="_xlnm.Print_Area" localSheetId="2">'3кв'!$A$1:$E$57</definedName>
    <definedName name="_xlnm.Print_Area" localSheetId="3">'4кв'!$A$1:$E$56</definedName>
    <definedName name="_xlnm.Print_Area" localSheetId="4">отчет!$A$1:$C$44</definedName>
  </definedNames>
  <calcPr calcId="124519"/>
</workbook>
</file>

<file path=xl/calcChain.xml><?xml version="1.0" encoding="utf-8"?>
<calcChain xmlns="http://schemas.openxmlformats.org/spreadsheetml/2006/main">
  <c r="C28" i="24"/>
  <c r="C24"/>
  <c r="C25"/>
  <c r="C26"/>
  <c r="C27"/>
  <c r="C23"/>
  <c r="C21"/>
  <c r="C20"/>
  <c r="C19"/>
  <c r="C32" s="1"/>
  <c r="B51" i="23"/>
  <c r="C14" i="24"/>
  <c r="C15"/>
  <c r="C16"/>
  <c r="C13"/>
  <c r="C6"/>
  <c r="C37"/>
  <c r="C29"/>
  <c r="C17" l="1"/>
  <c r="C33" s="1"/>
  <c r="E13"/>
  <c r="B49" i="23" l="1"/>
  <c r="E32"/>
  <c r="E29"/>
  <c r="E30"/>
  <c r="B54"/>
  <c r="B53"/>
  <c r="B52"/>
  <c r="E23"/>
  <c r="E22"/>
  <c r="B55" l="1"/>
  <c r="B56" s="1"/>
  <c r="E31" i="22"/>
  <c r="E30"/>
  <c r="B50"/>
  <c r="B55"/>
  <c r="B54"/>
  <c r="B53"/>
  <c r="E23"/>
  <c r="E22"/>
  <c r="E33" l="1"/>
  <c r="B56" s="1"/>
  <c r="B57" s="1"/>
  <c r="B50" i="21"/>
  <c r="B48"/>
  <c r="E31"/>
  <c r="E29"/>
  <c r="B53"/>
  <c r="B52"/>
  <c r="B51"/>
  <c r="E23"/>
  <c r="E22"/>
  <c r="B54" l="1"/>
  <c r="B55" s="1"/>
  <c r="B57" i="20"/>
  <c r="E31"/>
  <c r="B54" l="1"/>
  <c r="B55" l="1"/>
  <c r="B53"/>
  <c r="E24"/>
  <c r="E23"/>
  <c r="E22"/>
  <c r="E33" l="1"/>
  <c r="B56" s="1"/>
</calcChain>
</file>

<file path=xl/sharedStrings.xml><?xml version="1.0" encoding="utf-8"?>
<sst xmlns="http://schemas.openxmlformats.org/spreadsheetml/2006/main" count="343" uniqueCount="112">
  <si>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</si>
  <si>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</si>
  <si>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</si>
  <si>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</si>
  <si>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</si>
  <si>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</si>
  <si>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</si>
  <si>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</si>
  <si>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</si>
  <si>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</si>
  <si>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</si>
  <si>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</si>
  <si>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</si>
  <si>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</si>
  <si>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</si>
  <si>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</si>
  <si>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</si>
  <si>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</si>
  <si>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</si>
  <si>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</si>
  <si>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</si>
  <si>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</si>
  <si>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</si>
  <si>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</si>
  <si>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</si>
  <si>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</si>
  <si>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от   01.02.2015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</si>
  <si>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</si>
  <si>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</si>
  <si>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</si>
  <si>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</si>
  <si>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</si>
  <si>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</si>
  <si>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</si>
  <si>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</si>
  <si>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- 2111м2</t>
  </si>
  <si>
    <t xml:space="preserve">Оплачено </t>
  </si>
  <si>
    <t>Расходы по содержанию и тек.ремонту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</si>
  <si>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</si>
  <si>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</si>
  <si>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</si>
  <si>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</si>
  <si>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</si>
  <si>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</si>
  <si>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февраль</t>
  </si>
  <si>
    <t>интернет Ростелеком</t>
  </si>
  <si>
    <t>интернет Квант-телеком</t>
  </si>
  <si>
    <t>Дератизация, дезинсекция (по заявке собственников)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</si>
  <si>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</si>
  <si>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</si>
  <si>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</si>
  <si>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</si>
  <si>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именуемый в дальнейшем "Заказчик", в лице  </t>
    </r>
    <r>
      <rPr>
        <b/>
        <sz val="11"/>
        <color theme="1"/>
        <rFont val="Times New Roman"/>
        <family val="1"/>
        <charset val="204"/>
      </rPr>
      <t>Назаренко Веры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</si>
  <si>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28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28.11.2021</t>
    </r>
  </si>
  <si>
    <t>Заказчик - Собственники МКД, в лице председателя совета МКД Назаренко В.В.</t>
  </si>
  <si>
    <t>Обработка подъездов хлорсодержащими растворами опрыскивание 1 раз в неделю</t>
  </si>
  <si>
    <t>ч/ч</t>
  </si>
  <si>
    <t>Предъявлено населению 153771,71 руб.</t>
  </si>
  <si>
    <t>за 1 квартал 2022 года</t>
  </si>
  <si>
    <t>"31" 03  2022 г.</t>
  </si>
  <si>
    <t xml:space="preserve">Уборка подвала 1м3 </t>
  </si>
  <si>
    <t xml:space="preserve">           2. Всего за период с "01" 01 2022 г. по "31" 03 2022 г. выполнено работ (оказано услуг) на общую сумму сто тридцать шесть тысяч семьсот девяносто восемь рублей 52 копейки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</si>
  <si>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</si>
  <si>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</si>
  <si>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</si>
  <si>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сто тридцать шесть тысяч тридцать девять рублей 71 копейка</t>
  </si>
  <si>
    <t>Предъявлено населению 155873,54 руб.</t>
  </si>
  <si>
    <t>за 3 квартал 2022 года</t>
  </si>
  <si>
    <t>"30" 09 2022 г.</t>
  </si>
  <si>
    <t>3 квартал</t>
  </si>
  <si>
    <t>Общая площадь квартир - 2106,6м2</t>
  </si>
  <si>
    <t>Предъявлено населению 172563,82руб.</t>
  </si>
  <si>
    <t>Штукатурка швов (кв.20)</t>
  </si>
  <si>
    <t>Заделка отверстия в потолке (кв.38)</t>
  </si>
  <si>
    <t>сентябрь</t>
  </si>
  <si>
    <t xml:space="preserve">           2. Всего за период с "01" 07 2022 г. по "30" 09 2022 г. выполнено работ (оказано услуг) на общую сумму сто шестьдесят тысяч триста пятьдесят шесть рублей 28 копеек</t>
  </si>
  <si>
    <t>за 4 квартал 2022 года</t>
  </si>
  <si>
    <t>"31" 12 2022 г.</t>
  </si>
  <si>
    <t>4 квартал</t>
  </si>
  <si>
    <t>Уборка подвала  (кв.20)</t>
  </si>
  <si>
    <t>октябрь</t>
  </si>
  <si>
    <t xml:space="preserve">           2. Всего за период с "01" 10 2022 г. по "31" 12 2022 г. выполнено работ (оказано услуг) на общую сумму сто семьдесят восемь тысяч сто сорок восемь рублей 72 копейки</t>
  </si>
  <si>
    <t>Предъявлено населению 188233,82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</si>
  <si>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</si>
  <si>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</si>
  <si>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</si>
  <si>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</si>
  <si>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</si>
  <si>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</si>
  <si>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</si>
  <si>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</si>
  <si>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</si>
  <si>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</si>
  <si>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</si>
  <si>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</si>
  <si>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</si>
  <si>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</si>
  <si>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</si>
  <si>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</si>
  <si>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</si>
  <si>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</si>
  <si>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</si>
  <si>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</si>
  <si>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</si>
  <si>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</si>
  <si>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пер. Шмидта, д. 17</t>
  </si>
  <si>
    <t>Начислено всего 670005,95</t>
  </si>
  <si>
    <t>* холодная вода на СОИ - 3192,67</t>
  </si>
  <si>
    <t>* горячая вода на СОИ - 49972,81</t>
  </si>
  <si>
    <t>* электроэнергия на СОИ- 33867,34</t>
  </si>
  <si>
    <t>* водоотведение на СОИ- 15075,77</t>
  </si>
  <si>
    <t>Непредвиденные расходы 26,5 ч/ч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</si>
</sst>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0" fillId="0" borderId="0" xfId="0" applyFont="1"/>
    <xf numFmtId="43" fontId="4" fillId="0" borderId="0" xfId="0" applyNumberFormat="1" applyFont="1"/>
    <xf numFmtId="0" fontId="11" fillId="0" borderId="0" xfId="0" applyFont="1"/>
    <xf numFmtId="164" fontId="7" fillId="0" borderId="0" xfId="0" applyNumberFormat="1" applyFont="1"/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2" borderId="1" xfId="1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22" zoomScaleSheetLayoutView="100" workbookViewId="0">
      <selection activeCell="B52" sqref="B52"/>
    </sheetView>
  </sheetViews>
  <sheetFormatPr defaultColWidth="9.140625" defaultRowHeight="1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58</v>
      </c>
      <c r="B3" s="67"/>
      <c r="C3" s="67"/>
      <c r="D3" s="67"/>
      <c r="E3" s="67"/>
    </row>
    <row r="4" spans="1:5" s="1" customFormat="1" ht="15.75">
      <c r="A4" s="22" t="s">
        <v>13</v>
      </c>
      <c r="B4" s="4"/>
      <c r="C4" s="4"/>
      <c r="D4" s="68" t="s">
        <v>59</v>
      </c>
      <c r="E4" s="68"/>
    </row>
    <row r="5" spans="1:5">
      <c r="A5" s="25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25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52</v>
      </c>
      <c r="B9" s="69"/>
      <c r="C9" s="69"/>
      <c r="D9" s="69"/>
      <c r="E9" s="69"/>
    </row>
    <row r="10" spans="1:5" ht="25.5" customHeight="1">
      <c r="A10" s="72" t="s">
        <v>14</v>
      </c>
      <c r="B10" s="73"/>
      <c r="C10" s="73"/>
      <c r="D10" s="73"/>
      <c r="E10" s="73"/>
    </row>
    <row r="11" spans="1:5" ht="30" customHeight="1">
      <c r="A11" s="69" t="s">
        <v>53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>
      <c r="A15" s="69" t="s">
        <v>23</v>
      </c>
      <c r="B15" s="69"/>
      <c r="C15" s="69"/>
      <c r="D15" s="69"/>
      <c r="E15" s="69"/>
    </row>
    <row r="16" spans="1:5" ht="10.5" customHeight="1">
      <c r="A16" s="71" t="s">
        <v>16</v>
      </c>
      <c r="B16" s="74"/>
      <c r="C16" s="74"/>
      <c r="D16" s="74"/>
      <c r="E16" s="74"/>
    </row>
    <row r="17" spans="1:8" ht="30.75" customHeight="1">
      <c r="A17" s="69" t="s">
        <v>17</v>
      </c>
      <c r="B17" s="69"/>
      <c r="C17" s="69"/>
      <c r="D17" s="69"/>
      <c r="E17" s="69"/>
    </row>
    <row r="18" spans="1:8" ht="63.75" customHeight="1">
      <c r="A18" s="69" t="s">
        <v>26</v>
      </c>
      <c r="B18" s="69"/>
      <c r="C18" s="69"/>
      <c r="D18" s="69"/>
      <c r="E18" s="69"/>
    </row>
    <row r="19" spans="1:8" ht="33.75" customHeight="1">
      <c r="A19" s="70" t="s">
        <v>27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2111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6" t="s">
        <v>42</v>
      </c>
      <c r="B22" s="8" t="s">
        <v>40</v>
      </c>
      <c r="C22" s="3" t="s">
        <v>4</v>
      </c>
      <c r="D22" s="3">
        <v>13.11</v>
      </c>
      <c r="E22" s="7">
        <f>D22*F20*G20</f>
        <v>83025.63</v>
      </c>
      <c r="H22" s="16"/>
    </row>
    <row r="23" spans="1:8" ht="45">
      <c r="A23" s="6" t="s">
        <v>55</v>
      </c>
      <c r="B23" s="8" t="s">
        <v>29</v>
      </c>
      <c r="C23" s="3" t="s">
        <v>4</v>
      </c>
      <c r="D23" s="3"/>
      <c r="E23" s="7">
        <f>1239.86*3</f>
        <v>3719.58</v>
      </c>
      <c r="H23" s="16"/>
    </row>
    <row r="24" spans="1:8">
      <c r="A24" s="6" t="s">
        <v>41</v>
      </c>
      <c r="B24" s="8" t="s">
        <v>24</v>
      </c>
      <c r="C24" s="3" t="s">
        <v>4</v>
      </c>
      <c r="D24" s="3">
        <v>5</v>
      </c>
      <c r="E24" s="7">
        <f>D24*F20*G20</f>
        <v>31665</v>
      </c>
      <c r="H24" s="16"/>
    </row>
    <row r="25" spans="1:8" ht="30">
      <c r="A25" s="6" t="s">
        <v>47</v>
      </c>
      <c r="B25" s="8" t="s">
        <v>29</v>
      </c>
      <c r="C25" s="3" t="s">
        <v>30</v>
      </c>
      <c r="D25" s="3"/>
      <c r="E25" s="7">
        <v>0</v>
      </c>
      <c r="H25" s="16"/>
    </row>
    <row r="26" spans="1:8">
      <c r="A26" s="6" t="s">
        <v>48</v>
      </c>
      <c r="B26" s="8" t="s">
        <v>29</v>
      </c>
      <c r="C26" s="3" t="s">
        <v>30</v>
      </c>
      <c r="D26" s="3"/>
      <c r="E26" s="26">
        <v>276.8</v>
      </c>
      <c r="H26" s="16"/>
    </row>
    <row r="27" spans="1:8">
      <c r="A27" s="6" t="s">
        <v>49</v>
      </c>
      <c r="B27" s="8" t="s">
        <v>29</v>
      </c>
      <c r="C27" s="3" t="s">
        <v>30</v>
      </c>
      <c r="D27" s="3"/>
      <c r="E27" s="27">
        <v>6754.8</v>
      </c>
      <c r="H27" s="16"/>
    </row>
    <row r="28" spans="1:8">
      <c r="A28" s="6" t="s">
        <v>50</v>
      </c>
      <c r="B28" s="8" t="s">
        <v>29</v>
      </c>
      <c r="C28" s="3" t="s">
        <v>30</v>
      </c>
      <c r="D28" s="3"/>
      <c r="E28" s="27">
        <v>6567.76</v>
      </c>
      <c r="H28" s="16"/>
    </row>
    <row r="29" spans="1:8">
      <c r="A29" s="6" t="s">
        <v>51</v>
      </c>
      <c r="B29" s="8" t="s">
        <v>29</v>
      </c>
      <c r="C29" s="3" t="s">
        <v>30</v>
      </c>
      <c r="D29" s="3"/>
      <c r="E29" s="27">
        <v>3135.99</v>
      </c>
      <c r="H29" s="16"/>
    </row>
    <row r="30" spans="1:8">
      <c r="A30" s="6" t="s">
        <v>28</v>
      </c>
      <c r="B30" s="8" t="s">
        <v>29</v>
      </c>
      <c r="C30" s="3" t="s">
        <v>30</v>
      </c>
      <c r="D30" s="3"/>
      <c r="E30" s="7">
        <v>123.67</v>
      </c>
      <c r="H30" s="16"/>
    </row>
    <row r="31" spans="1:8">
      <c r="A31" s="19" t="s">
        <v>60</v>
      </c>
      <c r="B31" s="8" t="s">
        <v>44</v>
      </c>
      <c r="C31" s="3" t="s">
        <v>56</v>
      </c>
      <c r="D31" s="3">
        <v>7</v>
      </c>
      <c r="E31" s="7">
        <f>D31*218.47</f>
        <v>1529.29</v>
      </c>
      <c r="H31" s="16"/>
    </row>
    <row r="32" spans="1:8">
      <c r="A32" s="19"/>
      <c r="B32" s="8"/>
      <c r="C32" s="3"/>
      <c r="D32" s="3"/>
      <c r="E32" s="7"/>
      <c r="H32" s="16"/>
    </row>
    <row r="33" spans="1:5" s="12" customFormat="1">
      <c r="A33" s="9" t="s">
        <v>31</v>
      </c>
      <c r="B33" s="20"/>
      <c r="C33" s="10"/>
      <c r="D33" s="10"/>
      <c r="E33" s="11">
        <f>SUM(E22:E32)</f>
        <v>136798.52000000002</v>
      </c>
    </row>
    <row r="35" spans="1:5" ht="29.25" customHeight="1">
      <c r="A35" s="76" t="s">
        <v>61</v>
      </c>
      <c r="B35" s="76"/>
      <c r="C35" s="76"/>
      <c r="D35" s="76"/>
      <c r="E35" s="76"/>
    </row>
    <row r="36" spans="1:5" ht="29.25" customHeight="1">
      <c r="A36" s="69" t="s">
        <v>21</v>
      </c>
      <c r="B36" s="69"/>
      <c r="C36" s="69"/>
      <c r="D36" s="69"/>
      <c r="E36" s="69"/>
    </row>
    <row r="37" spans="1:5">
      <c r="A37" s="69" t="s">
        <v>20</v>
      </c>
      <c r="B37" s="69"/>
      <c r="C37" s="69"/>
      <c r="D37" s="69"/>
      <c r="E37" s="69"/>
    </row>
    <row r="38" spans="1:5" ht="29.25" customHeight="1">
      <c r="A38" s="69" t="s">
        <v>33</v>
      </c>
      <c r="B38" s="69"/>
      <c r="C38" s="69"/>
      <c r="D38" s="69"/>
      <c r="E38" s="69"/>
    </row>
    <row r="39" spans="1:5">
      <c r="A39" s="69" t="s">
        <v>18</v>
      </c>
      <c r="B39" s="69"/>
      <c r="C39" s="69"/>
      <c r="D39" s="69"/>
      <c r="E39" s="69"/>
    </row>
    <row r="40" spans="1:5">
      <c r="A40" s="77" t="s">
        <v>5</v>
      </c>
      <c r="B40" s="77"/>
      <c r="C40" s="77"/>
      <c r="D40" s="77"/>
      <c r="E40" s="77"/>
    </row>
    <row r="41" spans="1:5">
      <c r="A41" s="69" t="s">
        <v>18</v>
      </c>
      <c r="B41" s="69"/>
      <c r="C41" s="69"/>
      <c r="D41" s="69"/>
      <c r="E41" s="69"/>
    </row>
    <row r="42" spans="1:5">
      <c r="A42" s="78" t="s">
        <v>32</v>
      </c>
      <c r="B42" s="78"/>
      <c r="C42" s="78"/>
      <c r="D42" s="78"/>
      <c r="E42" s="78"/>
    </row>
    <row r="43" spans="1:5">
      <c r="B43" s="75" t="s">
        <v>19</v>
      </c>
      <c r="C43" s="75"/>
      <c r="D43" s="75"/>
      <c r="E43" s="5" t="s">
        <v>6</v>
      </c>
    </row>
    <row r="44" spans="1:5">
      <c r="A44" s="24"/>
      <c r="B44" s="24"/>
      <c r="C44" s="24"/>
      <c r="D44" s="24"/>
      <c r="E44" s="24"/>
    </row>
    <row r="45" spans="1:5">
      <c r="A45" s="78" t="s">
        <v>54</v>
      </c>
      <c r="B45" s="78"/>
      <c r="C45" s="78"/>
      <c r="D45" s="78"/>
      <c r="E45" s="78"/>
    </row>
    <row r="46" spans="1:5">
      <c r="B46" s="75" t="s">
        <v>19</v>
      </c>
      <c r="C46" s="75"/>
      <c r="D46" s="75"/>
      <c r="E46" s="5" t="s">
        <v>6</v>
      </c>
    </row>
    <row r="48" spans="1:5">
      <c r="A48" s="17" t="s">
        <v>35</v>
      </c>
    </row>
    <row r="49" spans="1:2">
      <c r="A49" s="12" t="s">
        <v>34</v>
      </c>
    </row>
    <row r="50" spans="1:2">
      <c r="A50" s="2" t="s">
        <v>39</v>
      </c>
      <c r="B50" s="13">
        <v>-41493.75</v>
      </c>
    </row>
    <row r="51" spans="1:2" ht="30">
      <c r="A51" s="23" t="s">
        <v>57</v>
      </c>
      <c r="B51" s="14"/>
    </row>
    <row r="52" spans="1:2">
      <c r="A52" s="2" t="s">
        <v>36</v>
      </c>
      <c r="B52" s="14">
        <v>159773.64000000001</v>
      </c>
    </row>
    <row r="53" spans="1:2">
      <c r="A53" s="2" t="s">
        <v>45</v>
      </c>
      <c r="B53" s="14">
        <f>350*3</f>
        <v>1050</v>
      </c>
    </row>
    <row r="54" spans="1:2">
      <c r="A54" s="2" t="s">
        <v>43</v>
      </c>
      <c r="B54" s="21">
        <f>3*330</f>
        <v>990</v>
      </c>
    </row>
    <row r="55" spans="1:2">
      <c r="A55" s="2" t="s">
        <v>46</v>
      </c>
      <c r="B55" s="21">
        <f>3*150</f>
        <v>450</v>
      </c>
    </row>
    <row r="56" spans="1:2">
      <c r="A56" s="2" t="s">
        <v>37</v>
      </c>
      <c r="B56" s="14">
        <f>E33</f>
        <v>136798.52000000002</v>
      </c>
    </row>
    <row r="57" spans="1:2">
      <c r="A57" s="15" t="s">
        <v>38</v>
      </c>
      <c r="B57" s="18">
        <f>B50+B52+B53+B54+B55-B56</f>
        <v>-16028.630000000005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view="pageBreakPreview" topLeftCell="A22" zoomScaleSheetLayoutView="100" workbookViewId="0">
      <selection activeCell="B55" sqref="B55"/>
    </sheetView>
  </sheetViews>
  <sheetFormatPr defaultColWidth="9.140625" defaultRowHeight="1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62</v>
      </c>
      <c r="B3" s="67"/>
      <c r="C3" s="67"/>
      <c r="D3" s="67"/>
      <c r="E3" s="67"/>
    </row>
    <row r="4" spans="1:5" s="1" customFormat="1" ht="15.75" customHeight="1">
      <c r="A4" s="22" t="s">
        <v>13</v>
      </c>
      <c r="B4" s="4"/>
      <c r="C4" s="4"/>
      <c r="D4" s="68" t="s">
        <v>63</v>
      </c>
      <c r="E4" s="68"/>
    </row>
    <row r="5" spans="1:5">
      <c r="A5" s="30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25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52</v>
      </c>
      <c r="B9" s="69"/>
      <c r="C9" s="69"/>
      <c r="D9" s="69"/>
      <c r="E9" s="69"/>
    </row>
    <row r="10" spans="1:5" ht="25.5" customHeight="1">
      <c r="A10" s="72" t="s">
        <v>14</v>
      </c>
      <c r="B10" s="73"/>
      <c r="C10" s="73"/>
      <c r="D10" s="73"/>
      <c r="E10" s="73"/>
    </row>
    <row r="11" spans="1:5" ht="30" customHeight="1">
      <c r="A11" s="69" t="s">
        <v>53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>
      <c r="A15" s="69" t="s">
        <v>23</v>
      </c>
      <c r="B15" s="69"/>
      <c r="C15" s="69"/>
      <c r="D15" s="69"/>
      <c r="E15" s="69"/>
    </row>
    <row r="16" spans="1:5" ht="10.5" customHeight="1">
      <c r="A16" s="71" t="s">
        <v>16</v>
      </c>
      <c r="B16" s="74"/>
      <c r="C16" s="74"/>
      <c r="D16" s="74"/>
      <c r="E16" s="74"/>
    </row>
    <row r="17" spans="1:8" ht="30.75" customHeight="1">
      <c r="A17" s="69" t="s">
        <v>17</v>
      </c>
      <c r="B17" s="69"/>
      <c r="C17" s="69"/>
      <c r="D17" s="69"/>
      <c r="E17" s="69"/>
    </row>
    <row r="18" spans="1:8" ht="63.75" customHeight="1">
      <c r="A18" s="69" t="s">
        <v>26</v>
      </c>
      <c r="B18" s="69"/>
      <c r="C18" s="69"/>
      <c r="D18" s="69"/>
      <c r="E18" s="69"/>
    </row>
    <row r="19" spans="1:8" ht="33.75" customHeight="1">
      <c r="A19" s="70" t="s">
        <v>27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2111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6" t="s">
        <v>42</v>
      </c>
      <c r="B22" s="8" t="s">
        <v>40</v>
      </c>
      <c r="C22" s="3" t="s">
        <v>4</v>
      </c>
      <c r="D22" s="3">
        <v>13.11</v>
      </c>
      <c r="E22" s="7">
        <f>D22*F20*G20</f>
        <v>83025.63</v>
      </c>
      <c r="H22" s="16"/>
    </row>
    <row r="23" spans="1:8">
      <c r="A23" s="6" t="s">
        <v>41</v>
      </c>
      <c r="B23" s="8" t="s">
        <v>24</v>
      </c>
      <c r="C23" s="3" t="s">
        <v>4</v>
      </c>
      <c r="D23" s="3">
        <v>5</v>
      </c>
      <c r="E23" s="7">
        <f>D23*F20*G20</f>
        <v>31665</v>
      </c>
      <c r="H23" s="16"/>
    </row>
    <row r="24" spans="1:8" ht="30">
      <c r="A24" s="6" t="s">
        <v>47</v>
      </c>
      <c r="B24" s="8" t="s">
        <v>64</v>
      </c>
      <c r="C24" s="3" t="s">
        <v>30</v>
      </c>
      <c r="D24" s="3"/>
      <c r="E24" s="7">
        <v>0</v>
      </c>
      <c r="H24" s="16"/>
    </row>
    <row r="25" spans="1:8">
      <c r="A25" s="6" t="s">
        <v>48</v>
      </c>
      <c r="B25" s="8" t="s">
        <v>64</v>
      </c>
      <c r="C25" s="3" t="s">
        <v>30</v>
      </c>
      <c r="D25" s="3"/>
      <c r="E25" s="26">
        <v>748.28</v>
      </c>
      <c r="H25" s="16"/>
    </row>
    <row r="26" spans="1:8">
      <c r="A26" s="6" t="s">
        <v>49</v>
      </c>
      <c r="B26" s="8" t="s">
        <v>64</v>
      </c>
      <c r="C26" s="3" t="s">
        <v>30</v>
      </c>
      <c r="D26" s="3"/>
      <c r="E26" s="27">
        <v>6749.53</v>
      </c>
      <c r="H26" s="16"/>
    </row>
    <row r="27" spans="1:8">
      <c r="A27" s="6" t="s">
        <v>50</v>
      </c>
      <c r="B27" s="8" t="s">
        <v>64</v>
      </c>
      <c r="C27" s="3" t="s">
        <v>30</v>
      </c>
      <c r="D27" s="3"/>
      <c r="E27" s="27">
        <v>8573.2800000000007</v>
      </c>
      <c r="H27" s="16"/>
    </row>
    <row r="28" spans="1:8">
      <c r="A28" s="6" t="s">
        <v>51</v>
      </c>
      <c r="B28" s="8" t="s">
        <v>64</v>
      </c>
      <c r="C28" s="3" t="s">
        <v>30</v>
      </c>
      <c r="D28" s="3"/>
      <c r="E28" s="27">
        <v>3135.99</v>
      </c>
      <c r="H28" s="16"/>
    </row>
    <row r="29" spans="1:8">
      <c r="A29" s="6" t="s">
        <v>28</v>
      </c>
      <c r="B29" s="8" t="s">
        <v>64</v>
      </c>
      <c r="C29" s="3" t="s">
        <v>30</v>
      </c>
      <c r="D29" s="3"/>
      <c r="E29" s="7">
        <f>1942+200</f>
        <v>2142</v>
      </c>
      <c r="H29" s="16"/>
    </row>
    <row r="30" spans="1:8">
      <c r="A30" s="19"/>
      <c r="B30" s="8"/>
      <c r="C30" s="3"/>
      <c r="D30" s="3"/>
      <c r="E30" s="7"/>
      <c r="H30" s="16"/>
    </row>
    <row r="31" spans="1:8" s="12" customFormat="1">
      <c r="A31" s="9" t="s">
        <v>31</v>
      </c>
      <c r="B31" s="20"/>
      <c r="C31" s="10"/>
      <c r="D31" s="10"/>
      <c r="E31" s="11">
        <f>SUM(E22:E30)</f>
        <v>136039.71</v>
      </c>
    </row>
    <row r="33" spans="1:5" ht="29.25" customHeight="1">
      <c r="A33" s="79" t="s">
        <v>65</v>
      </c>
      <c r="B33" s="79"/>
      <c r="C33" s="79"/>
      <c r="D33" s="79"/>
      <c r="E33" s="79"/>
    </row>
    <row r="34" spans="1:5" ht="29.25" customHeight="1">
      <c r="A34" s="69" t="s">
        <v>21</v>
      </c>
      <c r="B34" s="69"/>
      <c r="C34" s="69"/>
      <c r="D34" s="69"/>
      <c r="E34" s="69"/>
    </row>
    <row r="35" spans="1:5">
      <c r="A35" s="69" t="s">
        <v>20</v>
      </c>
      <c r="B35" s="69"/>
      <c r="C35" s="69"/>
      <c r="D35" s="69"/>
      <c r="E35" s="69"/>
    </row>
    <row r="36" spans="1:5" ht="29.25" customHeight="1">
      <c r="A36" s="69" t="s">
        <v>33</v>
      </c>
      <c r="B36" s="69"/>
      <c r="C36" s="69"/>
      <c r="D36" s="69"/>
      <c r="E36" s="69"/>
    </row>
    <row r="37" spans="1:5">
      <c r="A37" s="69" t="s">
        <v>18</v>
      </c>
      <c r="B37" s="69"/>
      <c r="C37" s="69"/>
      <c r="D37" s="69"/>
      <c r="E37" s="69"/>
    </row>
    <row r="38" spans="1:5">
      <c r="A38" s="77" t="s">
        <v>5</v>
      </c>
      <c r="B38" s="77"/>
      <c r="C38" s="77"/>
      <c r="D38" s="77"/>
      <c r="E38" s="77"/>
    </row>
    <row r="39" spans="1:5">
      <c r="A39" s="69" t="s">
        <v>18</v>
      </c>
      <c r="B39" s="69"/>
      <c r="C39" s="69"/>
      <c r="D39" s="69"/>
      <c r="E39" s="69"/>
    </row>
    <row r="40" spans="1:5">
      <c r="A40" s="78" t="s">
        <v>32</v>
      </c>
      <c r="B40" s="78"/>
      <c r="C40" s="78"/>
      <c r="D40" s="78"/>
      <c r="E40" s="78"/>
    </row>
    <row r="41" spans="1:5">
      <c r="B41" s="75" t="s">
        <v>19</v>
      </c>
      <c r="C41" s="75"/>
      <c r="D41" s="75"/>
      <c r="E41" s="5" t="s">
        <v>6</v>
      </c>
    </row>
    <row r="42" spans="1:5">
      <c r="A42" s="29"/>
      <c r="B42" s="29"/>
      <c r="C42" s="29"/>
      <c r="D42" s="29"/>
      <c r="E42" s="29"/>
    </row>
    <row r="43" spans="1:5">
      <c r="A43" s="78" t="s">
        <v>54</v>
      </c>
      <c r="B43" s="78"/>
      <c r="C43" s="78"/>
      <c r="D43" s="78"/>
      <c r="E43" s="78"/>
    </row>
    <row r="44" spans="1:5">
      <c r="B44" s="75" t="s">
        <v>19</v>
      </c>
      <c r="C44" s="75"/>
      <c r="D44" s="75"/>
      <c r="E44" s="5" t="s">
        <v>6</v>
      </c>
    </row>
    <row r="46" spans="1:5">
      <c r="A46" s="17" t="s">
        <v>35</v>
      </c>
    </row>
    <row r="47" spans="1:5">
      <c r="A47" s="12" t="s">
        <v>34</v>
      </c>
    </row>
    <row r="48" spans="1:5">
      <c r="A48" s="2" t="s">
        <v>39</v>
      </c>
      <c r="B48" s="13">
        <f>'1 кв'!B57</f>
        <v>-16028.630000000005</v>
      </c>
    </row>
    <row r="49" spans="1:2" ht="30">
      <c r="A49" s="28" t="s">
        <v>66</v>
      </c>
      <c r="B49" s="14"/>
    </row>
    <row r="50" spans="1:2">
      <c r="A50" s="2" t="s">
        <v>36</v>
      </c>
      <c r="B50" s="14">
        <f>154507.09-563.96</f>
        <v>153943.13</v>
      </c>
    </row>
    <row r="51" spans="1:2">
      <c r="A51" s="2" t="s">
        <v>45</v>
      </c>
      <c r="B51" s="14">
        <f>350*3</f>
        <v>1050</v>
      </c>
    </row>
    <row r="52" spans="1:2">
      <c r="A52" s="2" t="s">
        <v>43</v>
      </c>
      <c r="B52" s="21">
        <f>3*330</f>
        <v>990</v>
      </c>
    </row>
    <row r="53" spans="1:2">
      <c r="A53" s="2" t="s">
        <v>46</v>
      </c>
      <c r="B53" s="21">
        <f>3*150</f>
        <v>450</v>
      </c>
    </row>
    <row r="54" spans="1:2">
      <c r="A54" s="2" t="s">
        <v>37</v>
      </c>
      <c r="B54" s="14">
        <f>E31</f>
        <v>136039.71</v>
      </c>
    </row>
    <row r="55" spans="1:2">
      <c r="A55" s="15" t="s">
        <v>38</v>
      </c>
      <c r="B55" s="18">
        <f>B48+B50+B51+B52+B53-B54</f>
        <v>4364.7900000000081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22" zoomScaleSheetLayoutView="100" workbookViewId="0">
      <selection activeCell="H35" sqref="H35"/>
    </sheetView>
  </sheetViews>
  <sheetFormatPr defaultColWidth="9.140625" defaultRowHeight="1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67</v>
      </c>
      <c r="B3" s="67"/>
      <c r="C3" s="67"/>
      <c r="D3" s="67"/>
      <c r="E3" s="67"/>
    </row>
    <row r="4" spans="1:5" s="1" customFormat="1" ht="15.75" customHeight="1">
      <c r="A4" s="22" t="s">
        <v>13</v>
      </c>
      <c r="B4" s="4"/>
      <c r="C4" s="4"/>
      <c r="D4" s="68" t="s">
        <v>68</v>
      </c>
      <c r="E4" s="68"/>
    </row>
    <row r="5" spans="1:5">
      <c r="A5" s="33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25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52</v>
      </c>
      <c r="B9" s="69"/>
      <c r="C9" s="69"/>
      <c r="D9" s="69"/>
      <c r="E9" s="69"/>
    </row>
    <row r="10" spans="1:5" ht="25.5" customHeight="1">
      <c r="A10" s="72" t="s">
        <v>14</v>
      </c>
      <c r="B10" s="73"/>
      <c r="C10" s="73"/>
      <c r="D10" s="73"/>
      <c r="E10" s="73"/>
    </row>
    <row r="11" spans="1:5" ht="30" customHeight="1">
      <c r="A11" s="69" t="s">
        <v>53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>
      <c r="A15" s="69" t="s">
        <v>23</v>
      </c>
      <c r="B15" s="69"/>
      <c r="C15" s="69"/>
      <c r="D15" s="69"/>
      <c r="E15" s="69"/>
    </row>
    <row r="16" spans="1:5" ht="10.5" customHeight="1">
      <c r="A16" s="71" t="s">
        <v>16</v>
      </c>
      <c r="B16" s="74"/>
      <c r="C16" s="74"/>
      <c r="D16" s="74"/>
      <c r="E16" s="74"/>
    </row>
    <row r="17" spans="1:8" ht="30.75" customHeight="1">
      <c r="A17" s="69" t="s">
        <v>17</v>
      </c>
      <c r="B17" s="69"/>
      <c r="C17" s="69"/>
      <c r="D17" s="69"/>
      <c r="E17" s="69"/>
    </row>
    <row r="18" spans="1:8" ht="63.75" customHeight="1">
      <c r="A18" s="69" t="s">
        <v>26</v>
      </c>
      <c r="B18" s="69"/>
      <c r="C18" s="69"/>
      <c r="D18" s="69"/>
      <c r="E18" s="69"/>
    </row>
    <row r="19" spans="1:8" ht="33.75" customHeight="1">
      <c r="A19" s="70" t="s">
        <v>27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2106.6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6" t="s">
        <v>42</v>
      </c>
      <c r="B22" s="8" t="s">
        <v>40</v>
      </c>
      <c r="C22" s="3" t="s">
        <v>4</v>
      </c>
      <c r="D22" s="3">
        <v>14.16</v>
      </c>
      <c r="E22" s="7">
        <f>D22*F20*G20</f>
        <v>89488.367999999988</v>
      </c>
      <c r="H22" s="16"/>
    </row>
    <row r="23" spans="1:8">
      <c r="A23" s="6" t="s">
        <v>41</v>
      </c>
      <c r="B23" s="8" t="s">
        <v>24</v>
      </c>
      <c r="C23" s="3" t="s">
        <v>4</v>
      </c>
      <c r="D23" s="3">
        <v>5.42</v>
      </c>
      <c r="E23" s="7">
        <f>D23*F20*G20</f>
        <v>34253.315999999999</v>
      </c>
      <c r="H23" s="16"/>
    </row>
    <row r="24" spans="1:8" ht="30">
      <c r="A24" s="6" t="s">
        <v>47</v>
      </c>
      <c r="B24" s="8" t="s">
        <v>69</v>
      </c>
      <c r="C24" s="3" t="s">
        <v>30</v>
      </c>
      <c r="D24" s="3"/>
      <c r="E24" s="7">
        <v>0</v>
      </c>
      <c r="H24" s="16"/>
    </row>
    <row r="25" spans="1:8">
      <c r="A25" s="6" t="s">
        <v>48</v>
      </c>
      <c r="B25" s="8" t="s">
        <v>69</v>
      </c>
      <c r="C25" s="3" t="s">
        <v>30</v>
      </c>
      <c r="D25" s="3"/>
      <c r="E25" s="26">
        <v>785.16</v>
      </c>
      <c r="H25" s="16"/>
    </row>
    <row r="26" spans="1:8">
      <c r="A26" s="6" t="s">
        <v>49</v>
      </c>
      <c r="B26" s="8" t="s">
        <v>69</v>
      </c>
      <c r="C26" s="3" t="s">
        <v>30</v>
      </c>
      <c r="D26" s="3"/>
      <c r="E26" s="27">
        <v>19427.87</v>
      </c>
      <c r="H26" s="16"/>
    </row>
    <row r="27" spans="1:8">
      <c r="A27" s="6" t="s">
        <v>50</v>
      </c>
      <c r="B27" s="8" t="s">
        <v>69</v>
      </c>
      <c r="C27" s="3" t="s">
        <v>30</v>
      </c>
      <c r="D27" s="3"/>
      <c r="E27" s="27">
        <v>8268.1</v>
      </c>
      <c r="H27" s="16"/>
    </row>
    <row r="28" spans="1:8">
      <c r="A28" s="6" t="s">
        <v>51</v>
      </c>
      <c r="B28" s="8" t="s">
        <v>69</v>
      </c>
      <c r="C28" s="3" t="s">
        <v>30</v>
      </c>
      <c r="D28" s="3"/>
      <c r="E28" s="27">
        <v>3198.37</v>
      </c>
      <c r="H28" s="16"/>
    </row>
    <row r="29" spans="1:8">
      <c r="A29" s="6" t="s">
        <v>28</v>
      </c>
      <c r="B29" s="8" t="s">
        <v>69</v>
      </c>
      <c r="C29" s="3" t="s">
        <v>30</v>
      </c>
      <c r="D29" s="3"/>
      <c r="E29" s="7">
        <v>1749.77</v>
      </c>
      <c r="H29" s="16"/>
    </row>
    <row r="30" spans="1:8">
      <c r="A30" s="6" t="s">
        <v>72</v>
      </c>
      <c r="B30" s="8" t="s">
        <v>74</v>
      </c>
      <c r="C30" s="3" t="s">
        <v>56</v>
      </c>
      <c r="D30" s="3">
        <v>12</v>
      </c>
      <c r="E30" s="7">
        <f>D30*235.95</f>
        <v>2831.3999999999996</v>
      </c>
      <c r="H30" s="16"/>
    </row>
    <row r="31" spans="1:8">
      <c r="A31" s="37" t="s">
        <v>73</v>
      </c>
      <c r="B31" s="8" t="s">
        <v>74</v>
      </c>
      <c r="C31" s="3" t="s">
        <v>56</v>
      </c>
      <c r="D31" s="3">
        <v>1.5</v>
      </c>
      <c r="E31" s="7">
        <f>D31*235.95</f>
        <v>353.92499999999995</v>
      </c>
      <c r="H31" s="16"/>
    </row>
    <row r="32" spans="1:8">
      <c r="A32" s="19"/>
      <c r="B32" s="8"/>
      <c r="C32" s="3"/>
      <c r="D32" s="3"/>
      <c r="E32" s="7"/>
      <c r="H32" s="16"/>
    </row>
    <row r="33" spans="1:5" s="12" customFormat="1">
      <c r="A33" s="9" t="s">
        <v>31</v>
      </c>
      <c r="B33" s="20"/>
      <c r="C33" s="10"/>
      <c r="D33" s="10"/>
      <c r="E33" s="11">
        <f>SUM(E22:E32)</f>
        <v>160356.27899999995</v>
      </c>
    </row>
    <row r="35" spans="1:5" ht="29.25" customHeight="1">
      <c r="A35" s="79" t="s">
        <v>75</v>
      </c>
      <c r="B35" s="79"/>
      <c r="C35" s="79"/>
      <c r="D35" s="79"/>
      <c r="E35" s="79"/>
    </row>
    <row r="36" spans="1:5" ht="29.25" customHeight="1">
      <c r="A36" s="69" t="s">
        <v>21</v>
      </c>
      <c r="B36" s="69"/>
      <c r="C36" s="69"/>
      <c r="D36" s="69"/>
      <c r="E36" s="69"/>
    </row>
    <row r="37" spans="1:5">
      <c r="A37" s="69" t="s">
        <v>20</v>
      </c>
      <c r="B37" s="69"/>
      <c r="C37" s="69"/>
      <c r="D37" s="69"/>
      <c r="E37" s="69"/>
    </row>
    <row r="38" spans="1:5" ht="29.25" customHeight="1">
      <c r="A38" s="69" t="s">
        <v>33</v>
      </c>
      <c r="B38" s="69"/>
      <c r="C38" s="69"/>
      <c r="D38" s="69"/>
      <c r="E38" s="69"/>
    </row>
    <row r="39" spans="1:5">
      <c r="A39" s="69" t="s">
        <v>18</v>
      </c>
      <c r="B39" s="69"/>
      <c r="C39" s="69"/>
      <c r="D39" s="69"/>
      <c r="E39" s="69"/>
    </row>
    <row r="40" spans="1:5">
      <c r="A40" s="77" t="s">
        <v>5</v>
      </c>
      <c r="B40" s="77"/>
      <c r="C40" s="77"/>
      <c r="D40" s="77"/>
      <c r="E40" s="77"/>
    </row>
    <row r="41" spans="1:5">
      <c r="A41" s="69" t="s">
        <v>18</v>
      </c>
      <c r="B41" s="69"/>
      <c r="C41" s="69"/>
      <c r="D41" s="69"/>
      <c r="E41" s="69"/>
    </row>
    <row r="42" spans="1:5">
      <c r="A42" s="78" t="s">
        <v>32</v>
      </c>
      <c r="B42" s="78"/>
      <c r="C42" s="78"/>
      <c r="D42" s="78"/>
      <c r="E42" s="78"/>
    </row>
    <row r="43" spans="1:5">
      <c r="B43" s="75" t="s">
        <v>19</v>
      </c>
      <c r="C43" s="75"/>
      <c r="D43" s="75"/>
      <c r="E43" s="5" t="s">
        <v>6</v>
      </c>
    </row>
    <row r="44" spans="1:5">
      <c r="A44" s="32"/>
      <c r="B44" s="32"/>
      <c r="C44" s="32"/>
      <c r="D44" s="32"/>
      <c r="E44" s="32"/>
    </row>
    <row r="45" spans="1:5">
      <c r="A45" s="78" t="s">
        <v>54</v>
      </c>
      <c r="B45" s="78"/>
      <c r="C45" s="78"/>
      <c r="D45" s="78"/>
      <c r="E45" s="78"/>
    </row>
    <row r="46" spans="1:5">
      <c r="B46" s="75" t="s">
        <v>19</v>
      </c>
      <c r="C46" s="75"/>
      <c r="D46" s="75"/>
      <c r="E46" s="5" t="s">
        <v>6</v>
      </c>
    </row>
    <row r="48" spans="1:5">
      <c r="A48" s="17" t="s">
        <v>70</v>
      </c>
    </row>
    <row r="49" spans="1:2">
      <c r="A49" s="12" t="s">
        <v>34</v>
      </c>
    </row>
    <row r="50" spans="1:2">
      <c r="A50" s="2" t="s">
        <v>39</v>
      </c>
      <c r="B50" s="13">
        <f>'2кв'!B55</f>
        <v>4364.7900000000081</v>
      </c>
    </row>
    <row r="51" spans="1:2" ht="30">
      <c r="A51" s="31" t="s">
        <v>71</v>
      </c>
      <c r="B51" s="14"/>
    </row>
    <row r="52" spans="1:2">
      <c r="A52" s="2" t="s">
        <v>36</v>
      </c>
      <c r="B52" s="14">
        <v>172924.88</v>
      </c>
    </row>
    <row r="53" spans="1:2">
      <c r="A53" s="2" t="s">
        <v>45</v>
      </c>
      <c r="B53" s="14">
        <f>350*3</f>
        <v>1050</v>
      </c>
    </row>
    <row r="54" spans="1:2">
      <c r="A54" s="2" t="s">
        <v>43</v>
      </c>
      <c r="B54" s="21">
        <f>3*330</f>
        <v>990</v>
      </c>
    </row>
    <row r="55" spans="1:2">
      <c r="A55" s="2" t="s">
        <v>46</v>
      </c>
      <c r="B55" s="21">
        <f>3*150</f>
        <v>450</v>
      </c>
    </row>
    <row r="56" spans="1:2">
      <c r="A56" s="2" t="s">
        <v>37</v>
      </c>
      <c r="B56" s="14">
        <f>E33</f>
        <v>160356.27899999995</v>
      </c>
    </row>
    <row r="57" spans="1:2">
      <c r="A57" s="15" t="s">
        <v>38</v>
      </c>
      <c r="B57" s="18">
        <f>B50+B52+B53+B54+B55-B56</f>
        <v>19423.391000000061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7" zoomScaleSheetLayoutView="100" workbookViewId="0">
      <selection activeCell="A61" sqref="A61"/>
    </sheetView>
  </sheetViews>
  <sheetFormatPr defaultColWidth="9.140625" defaultRowHeight="1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76</v>
      </c>
      <c r="B3" s="67"/>
      <c r="C3" s="67"/>
      <c r="D3" s="67"/>
      <c r="E3" s="67"/>
    </row>
    <row r="4" spans="1:5" s="1" customFormat="1" ht="15.75" customHeight="1">
      <c r="A4" s="22" t="s">
        <v>13</v>
      </c>
      <c r="B4" s="4"/>
      <c r="C4" s="4"/>
      <c r="D4" s="68" t="s">
        <v>77</v>
      </c>
      <c r="E4" s="68"/>
    </row>
    <row r="5" spans="1:5">
      <c r="A5" s="36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63" t="s">
        <v>25</v>
      </c>
      <c r="B7" s="63"/>
      <c r="C7" s="63"/>
      <c r="D7" s="63"/>
      <c r="E7" s="63"/>
    </row>
    <row r="8" spans="1:5">
      <c r="A8" s="71" t="s">
        <v>1</v>
      </c>
      <c r="B8" s="71"/>
      <c r="C8" s="71"/>
      <c r="D8" s="71"/>
      <c r="E8" s="71"/>
    </row>
    <row r="9" spans="1:5">
      <c r="A9" s="69" t="s">
        <v>52</v>
      </c>
      <c r="B9" s="69"/>
      <c r="C9" s="69"/>
      <c r="D9" s="69"/>
      <c r="E9" s="69"/>
    </row>
    <row r="10" spans="1:5" ht="25.5" customHeight="1">
      <c r="A10" s="72" t="s">
        <v>14</v>
      </c>
      <c r="B10" s="73"/>
      <c r="C10" s="73"/>
      <c r="D10" s="73"/>
      <c r="E10" s="73"/>
    </row>
    <row r="11" spans="1:5" ht="30" customHeight="1">
      <c r="A11" s="69" t="s">
        <v>53</v>
      </c>
      <c r="B11" s="69"/>
      <c r="C11" s="69"/>
      <c r="D11" s="69"/>
      <c r="E11" s="69"/>
    </row>
    <row r="12" spans="1:5">
      <c r="A12" s="71" t="s">
        <v>15</v>
      </c>
      <c r="B12" s="74"/>
      <c r="C12" s="74"/>
      <c r="D12" s="74"/>
      <c r="E12" s="74"/>
    </row>
    <row r="13" spans="1:5">
      <c r="A13" s="69" t="s">
        <v>22</v>
      </c>
      <c r="B13" s="69"/>
      <c r="C13" s="69"/>
      <c r="D13" s="69"/>
      <c r="E13" s="69"/>
    </row>
    <row r="14" spans="1:5" ht="11.25" customHeight="1">
      <c r="A14" s="71" t="s">
        <v>2</v>
      </c>
      <c r="B14" s="74"/>
      <c r="C14" s="74"/>
      <c r="D14" s="74"/>
      <c r="E14" s="74"/>
    </row>
    <row r="15" spans="1:5">
      <c r="A15" s="69" t="s">
        <v>23</v>
      </c>
      <c r="B15" s="69"/>
      <c r="C15" s="69"/>
      <c r="D15" s="69"/>
      <c r="E15" s="69"/>
    </row>
    <row r="16" spans="1:5" ht="10.5" customHeight="1">
      <c r="A16" s="71" t="s">
        <v>16</v>
      </c>
      <c r="B16" s="74"/>
      <c r="C16" s="74"/>
      <c r="D16" s="74"/>
      <c r="E16" s="74"/>
    </row>
    <row r="17" spans="1:8" ht="30.75" customHeight="1">
      <c r="A17" s="69" t="s">
        <v>17</v>
      </c>
      <c r="B17" s="69"/>
      <c r="C17" s="69"/>
      <c r="D17" s="69"/>
      <c r="E17" s="69"/>
    </row>
    <row r="18" spans="1:8" ht="63.75" customHeight="1">
      <c r="A18" s="69" t="s">
        <v>26</v>
      </c>
      <c r="B18" s="69"/>
      <c r="C18" s="69"/>
      <c r="D18" s="69"/>
      <c r="E18" s="69"/>
    </row>
    <row r="19" spans="1:8" ht="33.75" customHeight="1">
      <c r="A19" s="70" t="s">
        <v>27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2106.6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6" t="s">
        <v>42</v>
      </c>
      <c r="B22" s="8" t="s">
        <v>40</v>
      </c>
      <c r="C22" s="3" t="s">
        <v>4</v>
      </c>
      <c r="D22" s="3">
        <v>14.16</v>
      </c>
      <c r="E22" s="7">
        <f>D22*F20*G20</f>
        <v>89488.367999999988</v>
      </c>
      <c r="H22" s="16"/>
    </row>
    <row r="23" spans="1:8">
      <c r="A23" s="6" t="s">
        <v>41</v>
      </c>
      <c r="B23" s="8" t="s">
        <v>24</v>
      </c>
      <c r="C23" s="3" t="s">
        <v>4</v>
      </c>
      <c r="D23" s="3">
        <v>5.42</v>
      </c>
      <c r="E23" s="7">
        <f>D23*F20*G20</f>
        <v>34253.315999999999</v>
      </c>
      <c r="H23" s="16"/>
    </row>
    <row r="24" spans="1:8" ht="30">
      <c r="A24" s="6" t="s">
        <v>47</v>
      </c>
      <c r="B24" s="8" t="s">
        <v>78</v>
      </c>
      <c r="C24" s="3" t="s">
        <v>30</v>
      </c>
      <c r="D24" s="3"/>
      <c r="E24" s="7">
        <v>0</v>
      </c>
      <c r="H24" s="16"/>
    </row>
    <row r="25" spans="1:8">
      <c r="A25" s="6" t="s">
        <v>48</v>
      </c>
      <c r="B25" s="8" t="s">
        <v>78</v>
      </c>
      <c r="C25" s="3" t="s">
        <v>30</v>
      </c>
      <c r="D25" s="3"/>
      <c r="E25" s="26">
        <v>0</v>
      </c>
      <c r="H25" s="16"/>
    </row>
    <row r="26" spans="1:8">
      <c r="A26" s="6" t="s">
        <v>49</v>
      </c>
      <c r="B26" s="8" t="s">
        <v>78</v>
      </c>
      <c r="C26" s="3" t="s">
        <v>30</v>
      </c>
      <c r="D26" s="3"/>
      <c r="E26" s="27">
        <v>32382.799999999999</v>
      </c>
      <c r="H26" s="16"/>
    </row>
    <row r="27" spans="1:8">
      <c r="A27" s="6" t="s">
        <v>50</v>
      </c>
      <c r="B27" s="8" t="s">
        <v>78</v>
      </c>
      <c r="C27" s="3" t="s">
        <v>30</v>
      </c>
      <c r="D27" s="3"/>
      <c r="E27" s="27">
        <v>8852.25</v>
      </c>
      <c r="H27" s="16"/>
    </row>
    <row r="28" spans="1:8">
      <c r="A28" s="6" t="s">
        <v>51</v>
      </c>
      <c r="B28" s="8" t="s">
        <v>78</v>
      </c>
      <c r="C28" s="3" t="s">
        <v>30</v>
      </c>
      <c r="D28" s="3"/>
      <c r="E28" s="27">
        <v>9160.52</v>
      </c>
      <c r="H28" s="16"/>
    </row>
    <row r="29" spans="1:8">
      <c r="A29" s="6" t="s">
        <v>28</v>
      </c>
      <c r="B29" s="8" t="s">
        <v>78</v>
      </c>
      <c r="C29" s="3" t="s">
        <v>30</v>
      </c>
      <c r="D29" s="3"/>
      <c r="E29" s="7">
        <f>2150+445.77</f>
        <v>2595.77</v>
      </c>
      <c r="H29" s="16"/>
    </row>
    <row r="30" spans="1:8">
      <c r="A30" s="19" t="s">
        <v>79</v>
      </c>
      <c r="B30" s="8" t="s">
        <v>80</v>
      </c>
      <c r="C30" s="3" t="s">
        <v>56</v>
      </c>
      <c r="D30" s="3">
        <v>6</v>
      </c>
      <c r="E30" s="7">
        <f>D30*235.95</f>
        <v>1415.6999999999998</v>
      </c>
      <c r="H30" s="16"/>
    </row>
    <row r="31" spans="1:8">
      <c r="A31" s="19"/>
      <c r="B31" s="8"/>
      <c r="C31" s="3"/>
      <c r="D31" s="3"/>
      <c r="E31" s="7"/>
      <c r="H31" s="16"/>
    </row>
    <row r="32" spans="1:8" s="12" customFormat="1">
      <c r="A32" s="9" t="s">
        <v>31</v>
      </c>
      <c r="B32" s="20"/>
      <c r="C32" s="10"/>
      <c r="D32" s="10"/>
      <c r="E32" s="11">
        <f>SUM(E22:E31)</f>
        <v>178148.72399999996</v>
      </c>
    </row>
    <row r="34" spans="1:5" ht="29.25" customHeight="1">
      <c r="A34" s="79" t="s">
        <v>81</v>
      </c>
      <c r="B34" s="79"/>
      <c r="C34" s="79"/>
      <c r="D34" s="79"/>
      <c r="E34" s="79"/>
    </row>
    <row r="35" spans="1:5" ht="29.25" customHeight="1">
      <c r="A35" s="69" t="s">
        <v>21</v>
      </c>
      <c r="B35" s="69"/>
      <c r="C35" s="69"/>
      <c r="D35" s="69"/>
      <c r="E35" s="69"/>
    </row>
    <row r="36" spans="1:5">
      <c r="A36" s="69" t="s">
        <v>20</v>
      </c>
      <c r="B36" s="69"/>
      <c r="C36" s="69"/>
      <c r="D36" s="69"/>
      <c r="E36" s="69"/>
    </row>
    <row r="37" spans="1:5" ht="29.25" customHeight="1">
      <c r="A37" s="69" t="s">
        <v>33</v>
      </c>
      <c r="B37" s="69"/>
      <c r="C37" s="69"/>
      <c r="D37" s="69"/>
      <c r="E37" s="69"/>
    </row>
    <row r="38" spans="1:5">
      <c r="A38" s="69" t="s">
        <v>18</v>
      </c>
      <c r="B38" s="69"/>
      <c r="C38" s="69"/>
      <c r="D38" s="69"/>
      <c r="E38" s="69"/>
    </row>
    <row r="39" spans="1:5">
      <c r="A39" s="77" t="s">
        <v>5</v>
      </c>
      <c r="B39" s="77"/>
      <c r="C39" s="77"/>
      <c r="D39" s="77"/>
      <c r="E39" s="77"/>
    </row>
    <row r="40" spans="1:5">
      <c r="A40" s="69" t="s">
        <v>18</v>
      </c>
      <c r="B40" s="69"/>
      <c r="C40" s="69"/>
      <c r="D40" s="69"/>
      <c r="E40" s="69"/>
    </row>
    <row r="41" spans="1:5">
      <c r="A41" s="78" t="s">
        <v>32</v>
      </c>
      <c r="B41" s="78"/>
      <c r="C41" s="78"/>
      <c r="D41" s="78"/>
      <c r="E41" s="78"/>
    </row>
    <row r="42" spans="1:5">
      <c r="B42" s="75" t="s">
        <v>19</v>
      </c>
      <c r="C42" s="75"/>
      <c r="D42" s="75"/>
      <c r="E42" s="5" t="s">
        <v>6</v>
      </c>
    </row>
    <row r="43" spans="1:5">
      <c r="A43" s="35"/>
      <c r="B43" s="35"/>
      <c r="C43" s="35"/>
      <c r="D43" s="35"/>
      <c r="E43" s="35"/>
    </row>
    <row r="44" spans="1:5">
      <c r="A44" s="78" t="s">
        <v>54</v>
      </c>
      <c r="B44" s="78"/>
      <c r="C44" s="78"/>
      <c r="D44" s="78"/>
      <c r="E44" s="78"/>
    </row>
    <row r="45" spans="1:5">
      <c r="B45" s="75" t="s">
        <v>19</v>
      </c>
      <c r="C45" s="75"/>
      <c r="D45" s="75"/>
      <c r="E45" s="5" t="s">
        <v>6</v>
      </c>
    </row>
    <row r="47" spans="1:5">
      <c r="A47" s="17" t="s">
        <v>70</v>
      </c>
    </row>
    <row r="48" spans="1:5">
      <c r="A48" s="12" t="s">
        <v>34</v>
      </c>
    </row>
    <row r="49" spans="1:2">
      <c r="A49" s="2" t="s">
        <v>39</v>
      </c>
      <c r="B49" s="13">
        <f>'3кв'!B57</f>
        <v>19423.391000000061</v>
      </c>
    </row>
    <row r="50" spans="1:2">
      <c r="A50" s="34" t="s">
        <v>82</v>
      </c>
      <c r="B50" s="14"/>
    </row>
    <row r="51" spans="1:2">
      <c r="A51" s="2" t="s">
        <v>36</v>
      </c>
      <c r="B51" s="14">
        <f>184287.43+103.7</f>
        <v>184391.13</v>
      </c>
    </row>
    <row r="52" spans="1:2">
      <c r="A52" s="2" t="s">
        <v>45</v>
      </c>
      <c r="B52" s="14">
        <f>350*3</f>
        <v>1050</v>
      </c>
    </row>
    <row r="53" spans="1:2">
      <c r="A53" s="2" t="s">
        <v>43</v>
      </c>
      <c r="B53" s="21">
        <f>3*330</f>
        <v>990</v>
      </c>
    </row>
    <row r="54" spans="1:2">
      <c r="A54" s="2" t="s">
        <v>46</v>
      </c>
      <c r="B54" s="21">
        <f>3*150</f>
        <v>450</v>
      </c>
    </row>
    <row r="55" spans="1:2">
      <c r="A55" s="2" t="s">
        <v>37</v>
      </c>
      <c r="B55" s="14">
        <f>E32</f>
        <v>178148.72399999996</v>
      </c>
    </row>
    <row r="56" spans="1:2">
      <c r="A56" s="15" t="s">
        <v>38</v>
      </c>
      <c r="B56" s="18">
        <f>B49+B51+B52+B53+B54-B55</f>
        <v>28155.797000000108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tabSelected="1" view="pageBreakPreview" topLeftCell="A25" zoomScaleSheetLayoutView="100" workbookViewId="0">
      <selection activeCell="A39" sqref="A39:XFD39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62" customWidth="1"/>
    <col min="4" max="4" width="16.140625" style="1" customWidth="1"/>
    <col min="5" max="5" width="17.570312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0" t="s">
        <v>83</v>
      </c>
      <c r="B1" s="80"/>
      <c r="C1" s="80"/>
      <c r="D1" s="38"/>
    </row>
    <row r="2" spans="1:5">
      <c r="A2" s="81" t="s">
        <v>84</v>
      </c>
      <c r="B2" s="81"/>
      <c r="C2" s="81"/>
      <c r="D2" s="39"/>
    </row>
    <row r="3" spans="1:5">
      <c r="A3" s="81" t="s">
        <v>85</v>
      </c>
      <c r="B3" s="81"/>
      <c r="C3" s="81"/>
      <c r="D3" s="39"/>
    </row>
    <row r="4" spans="1:5">
      <c r="A4" s="80" t="s">
        <v>105</v>
      </c>
      <c r="B4" s="80"/>
      <c r="C4" s="80"/>
      <c r="D4" s="38"/>
    </row>
    <row r="5" spans="1:5">
      <c r="A5" s="82"/>
      <c r="B5" s="82"/>
      <c r="C5" s="82"/>
    </row>
    <row r="6" spans="1:5">
      <c r="A6" s="39"/>
      <c r="B6" s="40" t="s">
        <v>86</v>
      </c>
      <c r="C6" s="41">
        <f>'1 кв'!B50</f>
        <v>-41493.75</v>
      </c>
      <c r="D6" s="42"/>
    </row>
    <row r="7" spans="1:5">
      <c r="A7" s="43" t="s">
        <v>87</v>
      </c>
      <c r="B7" s="40" t="s">
        <v>106</v>
      </c>
      <c r="C7" s="44"/>
      <c r="D7" s="42"/>
    </row>
    <row r="8" spans="1:5">
      <c r="A8" s="39"/>
      <c r="B8" s="45" t="s">
        <v>88</v>
      </c>
      <c r="C8" s="44"/>
      <c r="D8" s="42"/>
    </row>
    <row r="9" spans="1:5">
      <c r="A9" s="39"/>
      <c r="B9" s="6" t="s">
        <v>107</v>
      </c>
      <c r="C9" s="44"/>
      <c r="D9" s="42"/>
    </row>
    <row r="10" spans="1:5">
      <c r="A10" s="39"/>
      <c r="B10" s="6" t="s">
        <v>108</v>
      </c>
      <c r="C10" s="44"/>
      <c r="D10" s="42"/>
    </row>
    <row r="11" spans="1:5">
      <c r="A11" s="39"/>
      <c r="B11" s="6" t="s">
        <v>109</v>
      </c>
      <c r="C11" s="44"/>
      <c r="D11" s="42"/>
    </row>
    <row r="12" spans="1:5">
      <c r="A12" s="39"/>
      <c r="B12" s="6" t="s">
        <v>110</v>
      </c>
      <c r="C12" s="44"/>
      <c r="D12" s="42"/>
    </row>
    <row r="13" spans="1:5">
      <c r="B13" s="46" t="s">
        <v>89</v>
      </c>
      <c r="C13" s="47">
        <f>'1 кв'!B52+'2кв'!B50+'3кв'!B52+'4кв'!B51</f>
        <v>671032.78</v>
      </c>
      <c r="D13" s="48">
        <v>671032.78</v>
      </c>
      <c r="E13" s="49">
        <f>D13-C13</f>
        <v>0</v>
      </c>
    </row>
    <row r="14" spans="1:5">
      <c r="A14" s="43"/>
      <c r="B14" s="46" t="s">
        <v>45</v>
      </c>
      <c r="C14" s="47">
        <f>'1 кв'!B53+'2кв'!B51+'3кв'!B53+'4кв'!B52</f>
        <v>4200</v>
      </c>
      <c r="D14" s="48"/>
      <c r="E14" s="49"/>
    </row>
    <row r="15" spans="1:5">
      <c r="A15" s="43"/>
      <c r="B15" s="46" t="s">
        <v>43</v>
      </c>
      <c r="C15" s="47">
        <f>'1 кв'!B54+'2кв'!B52+'3кв'!B54+'4кв'!B53</f>
        <v>3960</v>
      </c>
      <c r="D15" s="48"/>
      <c r="E15" s="49"/>
    </row>
    <row r="16" spans="1:5">
      <c r="A16" s="43"/>
      <c r="B16" s="46" t="s">
        <v>46</v>
      </c>
      <c r="C16" s="47">
        <f>'1 кв'!B55+'2кв'!B53+'3кв'!B55+'4кв'!B54</f>
        <v>1800</v>
      </c>
      <c r="D16" s="48"/>
      <c r="E16" s="49"/>
    </row>
    <row r="17" spans="1:6">
      <c r="A17" s="50"/>
      <c r="B17" s="46" t="s">
        <v>90</v>
      </c>
      <c r="C17" s="44">
        <f>SUM(C13:C16)</f>
        <v>680992.78</v>
      </c>
      <c r="D17" s="42"/>
      <c r="E17" s="49"/>
    </row>
    <row r="18" spans="1:6">
      <c r="B18" s="83"/>
      <c r="C18" s="84"/>
      <c r="D18" s="51"/>
    </row>
    <row r="19" spans="1:6">
      <c r="A19" s="52" t="s">
        <v>91</v>
      </c>
      <c r="B19" s="6" t="s">
        <v>42</v>
      </c>
      <c r="C19" s="47">
        <f>'1 кв'!E22+'2кв'!E22+'3кв'!E22+'4кв'!E22</f>
        <v>345027.99599999998</v>
      </c>
      <c r="D19" s="51"/>
    </row>
    <row r="20" spans="1:6" ht="30">
      <c r="A20" s="52"/>
      <c r="B20" s="6" t="s">
        <v>92</v>
      </c>
      <c r="C20" s="47">
        <f>'1 кв'!E23</f>
        <v>3719.58</v>
      </c>
      <c r="D20" s="51"/>
    </row>
    <row r="21" spans="1:6">
      <c r="A21" s="52"/>
      <c r="B21" s="6" t="s">
        <v>41</v>
      </c>
      <c r="C21" s="47">
        <f>'1 кв'!E24+'2кв'!E23+'3кв'!E23+'4кв'!E23</f>
        <v>131836.63199999998</v>
      </c>
      <c r="D21" s="51"/>
    </row>
    <row r="22" spans="1:6">
      <c r="A22" s="52"/>
      <c r="B22" s="6" t="s">
        <v>93</v>
      </c>
      <c r="C22" s="47">
        <v>0</v>
      </c>
      <c r="D22" s="51"/>
    </row>
    <row r="23" spans="1:6">
      <c r="A23" s="52"/>
      <c r="B23" s="53" t="s">
        <v>48</v>
      </c>
      <c r="C23" s="47">
        <f>'1 кв'!E26+'2кв'!E25+'3кв'!E25+'4кв'!E25</f>
        <v>1810.2399999999998</v>
      </c>
      <c r="D23" s="51"/>
    </row>
    <row r="24" spans="1:6">
      <c r="B24" s="54" t="s">
        <v>49</v>
      </c>
      <c r="C24" s="47">
        <f>'1 кв'!E27+'2кв'!E26+'3кв'!E26+'4кв'!E26</f>
        <v>65315</v>
      </c>
      <c r="D24" s="51"/>
      <c r="E24" s="49"/>
    </row>
    <row r="25" spans="1:6">
      <c r="B25" s="53" t="s">
        <v>50</v>
      </c>
      <c r="C25" s="47">
        <f>'1 кв'!E28+'2кв'!E27+'3кв'!E27+'4кв'!E27</f>
        <v>32261.39</v>
      </c>
      <c r="D25" s="51"/>
      <c r="E25" s="49"/>
    </row>
    <row r="26" spans="1:6">
      <c r="B26" s="53" t="s">
        <v>51</v>
      </c>
      <c r="C26" s="47">
        <f>'1 кв'!E29+'2кв'!E28+'3кв'!E28+'4кв'!E28</f>
        <v>18630.87</v>
      </c>
      <c r="D26" s="51"/>
    </row>
    <row r="27" spans="1:6">
      <c r="A27" s="52"/>
      <c r="B27" s="55" t="s">
        <v>28</v>
      </c>
      <c r="C27" s="47">
        <f>'1 кв'!E30+'2кв'!E29+'3кв'!E29+'4кв'!E29</f>
        <v>6611.21</v>
      </c>
      <c r="D27" s="51"/>
    </row>
    <row r="28" spans="1:6">
      <c r="A28" s="52"/>
      <c r="B28" s="56" t="s">
        <v>111</v>
      </c>
      <c r="C28" s="47">
        <f>'1 кв'!E31+'3кв'!E30+'3кв'!E31+'4кв'!E30</f>
        <v>6130.3149999999996</v>
      </c>
      <c r="D28" s="51"/>
    </row>
    <row r="29" spans="1:6">
      <c r="A29" s="52"/>
      <c r="B29" s="56" t="s">
        <v>94</v>
      </c>
      <c r="C29" s="47">
        <f>SUM(C31:C31)</f>
        <v>0</v>
      </c>
      <c r="D29" s="51"/>
    </row>
    <row r="30" spans="1:6">
      <c r="A30" s="52"/>
      <c r="B30" s="55" t="s">
        <v>88</v>
      </c>
      <c r="C30" s="47"/>
      <c r="D30" s="51"/>
    </row>
    <row r="31" spans="1:6" ht="18" customHeight="1">
      <c r="A31" s="52"/>
      <c r="B31" s="57"/>
      <c r="C31" s="47"/>
      <c r="D31" s="51"/>
    </row>
    <row r="32" spans="1:6">
      <c r="B32" s="58" t="s">
        <v>95</v>
      </c>
      <c r="C32" s="44">
        <f>SUM(C19:C29)</f>
        <v>611343.23299999989</v>
      </c>
      <c r="D32" s="51"/>
      <c r="E32" s="49"/>
      <c r="F32" s="49"/>
    </row>
    <row r="33" spans="1:5">
      <c r="B33" s="59" t="s">
        <v>96</v>
      </c>
      <c r="C33" s="41">
        <f>(C6+C17)-C32</f>
        <v>28155.797000000137</v>
      </c>
      <c r="D33" s="51"/>
      <c r="E33" s="49"/>
    </row>
    <row r="34" spans="1:5">
      <c r="B34" s="43" t="s">
        <v>97</v>
      </c>
      <c r="C34" s="43"/>
      <c r="D34" s="51"/>
    </row>
    <row r="35" spans="1:5">
      <c r="B35" s="43" t="s">
        <v>98</v>
      </c>
      <c r="C35" s="43">
        <v>61886.06</v>
      </c>
      <c r="D35" s="51"/>
    </row>
    <row r="36" spans="1:5">
      <c r="B36" s="60" t="s">
        <v>99</v>
      </c>
      <c r="C36" s="60">
        <v>60938.13</v>
      </c>
      <c r="D36" s="51"/>
    </row>
    <row r="37" spans="1:5">
      <c r="B37" s="43" t="s">
        <v>100</v>
      </c>
      <c r="C37" s="43">
        <f>C36-C35</f>
        <v>-947.93000000000029</v>
      </c>
      <c r="D37" s="51"/>
    </row>
    <row r="38" spans="1:5">
      <c r="B38" s="43"/>
      <c r="C38" s="61"/>
      <c r="D38" s="51"/>
    </row>
    <row r="39" spans="1:5">
      <c r="B39" s="43"/>
      <c r="C39" s="61"/>
      <c r="D39" s="51"/>
    </row>
    <row r="40" spans="1:5">
      <c r="A40" s="1" t="s">
        <v>101</v>
      </c>
      <c r="B40" s="43" t="s">
        <v>102</v>
      </c>
      <c r="C40" s="61"/>
      <c r="D40" s="51"/>
    </row>
    <row r="41" spans="1:5">
      <c r="B41" s="43" t="s">
        <v>103</v>
      </c>
      <c r="C41" s="61"/>
      <c r="D41" s="51"/>
    </row>
    <row r="42" spans="1:5">
      <c r="B42" s="43" t="s">
        <v>104</v>
      </c>
      <c r="C42" s="61"/>
      <c r="D42" s="51"/>
    </row>
    <row r="43" spans="1:5">
      <c r="B43" s="43"/>
      <c r="C43" s="61"/>
      <c r="D43" s="51"/>
    </row>
    <row r="44" spans="1:5">
      <c r="B44" s="43"/>
      <c r="C44" s="61"/>
      <c r="D44" s="51"/>
    </row>
    <row r="45" spans="1:5">
      <c r="B45" s="43"/>
      <c r="C45" s="61"/>
      <c r="D45" s="51"/>
    </row>
    <row r="46" spans="1:5">
      <c r="B46" s="43"/>
      <c r="C46" s="61"/>
      <c r="D46" s="51"/>
    </row>
    <row r="47" spans="1:5">
      <c r="B47" s="43"/>
      <c r="C47" s="61"/>
      <c r="D47" s="51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2023-03-02T11:15:53Z</dcterms:modified>
</cp:coreProperties>
</file>