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filterPrivacy="1" defaultThemeVersion="124226"/>
  <bookViews>
    <workbookView xWindow="240" yWindow="165" windowWidth="14805" windowHeight="7950" activeTab="4"/>
  </bookViews>
  <sheets>
    <sheet name="1кв" sheetId="19" r:id="rId1"/>
    <sheet name="2кв" sheetId="20" r:id="rId2"/>
    <sheet name="3кв" sheetId="21" r:id="rId3"/>
    <sheet name="4кв" sheetId="22" r:id="rId4"/>
    <sheet name="отчет" sheetId="23" r:id="rId5"/>
  </sheets>
  <definedNames>
    <definedName name="_xlnm.Print_Area" localSheetId="0">'1кв'!$A$1:$E$53</definedName>
    <definedName name="_xlnm.Print_Area" localSheetId="1">'2кв'!$A$1:$E$53</definedName>
    <definedName name="_xlnm.Print_Area" localSheetId="2">'3кв'!$A$1:$E$54</definedName>
    <definedName name="_xlnm.Print_Area" localSheetId="3">'4кв'!$A$1:$E$53</definedName>
    <definedName name="_xlnm.Print_Area" localSheetId="4">отчет!$A$1:$C$46</definedName>
  </definedNames>
  <calcPr calcId="124519"/>
</workbook>
</file>

<file path=xl/calcChain.xml><?xml version="1.0" encoding="utf-8"?>
<calcChain xmlns="http://schemas.openxmlformats.org/spreadsheetml/2006/main">
  <c r="C29" i="23"/>
  <c r="C32"/>
  <c r="C31"/>
  <c r="C28"/>
  <c r="C24"/>
  <c r="C25"/>
  <c r="C26"/>
  <c r="C27"/>
  <c r="C23"/>
  <c r="C22"/>
  <c r="E32" i="22"/>
  <c r="E29"/>
  <c r="C21" i="23"/>
  <c r="C20"/>
  <c r="C19"/>
  <c r="B50" i="22"/>
  <c r="C14" i="23"/>
  <c r="C15"/>
  <c r="C16"/>
  <c r="C13"/>
  <c r="C6"/>
  <c r="C39"/>
  <c r="C17" l="1"/>
  <c r="C34"/>
  <c r="C35" l="1"/>
  <c r="B46" i="22"/>
  <c r="B51"/>
  <c r="B49"/>
  <c r="E30"/>
  <c r="E24"/>
  <c r="E22"/>
  <c r="B52" l="1"/>
  <c r="B53" s="1"/>
  <c r="B49" i="21"/>
  <c r="B47"/>
  <c r="E31"/>
  <c r="E30"/>
  <c r="B52"/>
  <c r="B51"/>
  <c r="B50"/>
  <c r="E24"/>
  <c r="E22"/>
  <c r="E33" l="1"/>
  <c r="B53" s="1"/>
  <c r="B54" s="1"/>
  <c r="E32" i="20"/>
  <c r="E30"/>
  <c r="B48" l="1"/>
  <c r="B46"/>
  <c r="E29"/>
  <c r="B51"/>
  <c r="B50"/>
  <c r="B49"/>
  <c r="E24"/>
  <c r="E22"/>
  <c r="B52" s="1"/>
  <c r="B53" l="1"/>
  <c r="E32" i="19"/>
  <c r="B48"/>
  <c r="B49"/>
  <c r="B50" l="1"/>
  <c r="B51"/>
  <c r="E25"/>
  <c r="E23"/>
  <c r="E22"/>
  <c r="B52" l="1"/>
  <c r="B53" s="1"/>
</calcChain>
</file>

<file path=xl/sharedStrings.xml><?xml version="1.0" encoding="utf-8"?>
<sst xmlns="http://schemas.openxmlformats.org/spreadsheetml/2006/main" count="339" uniqueCount="111">
  <si>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</si>
  <si>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</si>
  <si>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</si>
  <si>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</si>
  <si>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</si>
  <si>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</si>
  <si>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</si>
  <si>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</si>
  <si>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</si>
  <si>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</si>
  <si>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</si>
  <si>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</si>
  <si>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</si>
  <si>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</si>
  <si>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</si>
  <si>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</si>
  <si>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</si>
  <si>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</si>
  <si>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</si>
  <si>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</si>
  <si>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</si>
  <si>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</si>
  <si>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</si>
  <si>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</si>
  <si>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</si>
  <si>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г. Россошь, ул. Правды, д. 8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</si>
  <si>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Рубцовой Анны Владимировны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</si>
  <si>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№28,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№19 от 06.03.2015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</si>
  <si>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№20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</si>
  <si>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№8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Правды</t>
    </r>
  </si>
  <si>
    <t>Стоимость материалов</t>
  </si>
  <si>
    <t>1 квартал</t>
  </si>
  <si>
    <t>руб.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</si>
  <si>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</si>
  <si>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Рубцовой А.В.</t>
    </r>
  </si>
  <si>
    <t>Информация для собственников:</t>
  </si>
  <si>
    <t xml:space="preserve">Итого остаток на конец квартала </t>
  </si>
  <si>
    <t>в т.ч. Оплачено</t>
  </si>
  <si>
    <t>Расходы по содержанию и тек. Ремонту</t>
  </si>
  <si>
    <t xml:space="preserve">Расходы по управлению МКД </t>
  </si>
  <si>
    <t>ИТОГО, руб.</t>
  </si>
  <si>
    <t>Остаток на начало квартала</t>
  </si>
  <si>
    <t>определена приложением № 9 к договору</t>
  </si>
  <si>
    <t>интернет ТТК</t>
  </si>
  <si>
    <t xml:space="preserve">Услуги по содержанию многоквартирного дома </t>
  </si>
  <si>
    <t>интернет Ростелеком</t>
  </si>
  <si>
    <t>интернет Квант-телеком</t>
  </si>
  <si>
    <t>Дератизация, дезинсекция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</si>
  <si>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</si>
  <si>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</si>
  <si>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</si>
  <si>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</si>
  <si>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t xml:space="preserve">Обработка подъездов хлорсодержащими растворами опрыскивание 1 раз в неделю </t>
  </si>
  <si>
    <t>за 1 квартал 2022 года</t>
  </si>
  <si>
    <t>"31" 03 2022 г.</t>
  </si>
  <si>
    <t xml:space="preserve">           2. Всего за период с "01" 01 2022 г. по "31" 03 2022 г. выполнено работ (оказано услуг) на общую сумму двести восемьдесят тысяч двести семьдесят четыре рубля 65 копеек</t>
  </si>
  <si>
    <t>Начислено по квитанциям 319312,3</t>
  </si>
  <si>
    <t>за 2 квартал 2022 года</t>
  </si>
  <si>
    <t>"30" 06 2022 г.</t>
  </si>
  <si>
    <t>2 квартал</t>
  </si>
  <si>
    <t>Установка стенда на дет.площадке, реконструкция качелей</t>
  </si>
  <si>
    <t>Начислено по квитанциям 311973,63</t>
  </si>
  <si>
    <t>опиловка деревьев</t>
  </si>
  <si>
    <t>май</t>
  </si>
  <si>
    <t>ч/ч</t>
  </si>
  <si>
    <t xml:space="preserve">           2. Всего за период с "01" 04 2022 г. по "30" 06 2022 г. выполнено работ (оказано услуг) на общую сумму двести семьдесят одна тысяча восемьсот два рубля 40 копеек</t>
  </si>
  <si>
    <t>за 3 квартал 2022 года</t>
  </si>
  <si>
    <t>"30" 09 2022 г.</t>
  </si>
  <si>
    <t>3 квартал</t>
  </si>
  <si>
    <t>сентябрь</t>
  </si>
  <si>
    <t xml:space="preserve">Ремонт отд.мест кровли кровли </t>
  </si>
  <si>
    <t>июль</t>
  </si>
  <si>
    <t xml:space="preserve">Замена песочницы (кальк.)1/2 часть </t>
  </si>
  <si>
    <t>Ремонт отопления</t>
  </si>
  <si>
    <t xml:space="preserve">           2. Всего за период с "01" 07 2022 г. по "30" 09 2022 г. выполнено работ (оказано услуг) на общую сумму триста восемь тысяч сто шестьдесят два рубля 60 копеек</t>
  </si>
  <si>
    <t>Начислено по квитанциям 327968,29</t>
  </si>
  <si>
    <t>Установка кодового замка (кв.46)</t>
  </si>
  <si>
    <t>октябрь</t>
  </si>
  <si>
    <t>Начислено по квитанциям 328407,32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</si>
  <si>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</si>
  <si>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</si>
  <si>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</si>
  <si>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</si>
  <si>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</si>
  <si>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</si>
  <si>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</si>
  <si>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Итого доходов:</t>
  </si>
  <si>
    <t>Расходы:</t>
  </si>
  <si>
    <t>Услуги по содержанию многоквартирного дома</t>
  </si>
  <si>
    <t>Непредвиденные расходы 31,16 ч/ч</t>
  </si>
  <si>
    <t>Работы по договору, всего</t>
  </si>
  <si>
    <t xml:space="preserve">    * Установка стенда на дет.площадке, реконструкция качелей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</si>
  <si>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</si>
  <si>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</si>
  <si>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</si>
  <si>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</si>
  <si>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</si>
  <si>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</si>
  <si>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</si>
  <si>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 год.</t>
  </si>
  <si>
    <t>Перечень предлагаемых работ на 2023 год.</t>
  </si>
  <si>
    <t>Предложение по структуре тарифа на 2023 год.</t>
  </si>
  <si>
    <t>по ж.д. ул. Правды, д. 8</t>
  </si>
  <si>
    <t>Начислено всего1269136,32</t>
  </si>
  <si>
    <t>* горячая вода на СОИ - 18340,36</t>
  </si>
  <si>
    <t>* водоотведение на СОИ- 28875,38</t>
  </si>
  <si>
    <t>* холодная вода на СОИ - 35991,08</t>
  </si>
  <si>
    <t>* электроэнергия на СОИ- 31331,08</t>
  </si>
  <si>
    <t>4 квартал</t>
  </si>
  <si>
    <t xml:space="preserve">           2. Всего за период с "01" 10 2022 г. по "31" 12 2022 г. выполнено работ (оказано услуг) на общую сумму двести восемьдесят восемь тысяч шестьсот тридцать четыре рубля 85 копеек</t>
  </si>
  <si>
    <t xml:space="preserve">    * Замена песочницы (кальк.)1/2 часть 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</si>
</sst>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0" fontId="14" fillId="0" borderId="0"/>
    <xf numFmtId="165" fontId="16" fillId="0" borderId="0"/>
  </cellStyleXfs>
  <cellXfs count="8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11" fillId="0" borderId="4" xfId="0" applyFont="1" applyBorder="1" applyAlignment="1">
      <alignment wrapText="1"/>
    </xf>
    <xf numFmtId="43" fontId="7" fillId="0" borderId="0" xfId="0" applyNumberFormat="1" applyFont="1"/>
    <xf numFmtId="43" fontId="7" fillId="0" borderId="0" xfId="1" applyFont="1"/>
    <xf numFmtId="43" fontId="4" fillId="0" borderId="0" xfId="1" applyFont="1"/>
    <xf numFmtId="0" fontId="12" fillId="0" borderId="0" xfId="0" applyFont="1"/>
    <xf numFmtId="43" fontId="4" fillId="0" borderId="0" xfId="0" applyNumberFormat="1" applyFont="1"/>
    <xf numFmtId="0" fontId="11" fillId="0" borderId="4" xfId="0" applyFont="1" applyBorder="1" applyAlignment="1">
      <alignment horizontal="center"/>
    </xf>
    <xf numFmtId="0" fontId="7" fillId="0" borderId="1" xfId="0" applyFont="1" applyBorder="1"/>
    <xf numFmtId="0" fontId="4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39" fontId="7" fillId="0" borderId="0" xfId="1" applyNumberFormat="1" applyFont="1"/>
    <xf numFmtId="0" fontId="5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164" fontId="4" fillId="0" borderId="0" xfId="1" applyNumberFormat="1" applyFont="1" applyAlignment="1">
      <alignment horizontal="right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43" fontId="15" fillId="0" borderId="1" xfId="1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7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4" fontId="8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43" fontId="8" fillId="0" borderId="1" xfId="1" applyFont="1" applyBorder="1" applyAlignment="1">
      <alignment horizontal="center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/>
    </xf>
    <xf numFmtId="164" fontId="3" fillId="0" borderId="0" xfId="1" applyNumberFormat="1" applyFont="1" applyBorder="1"/>
    <xf numFmtId="43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49" fontId="3" fillId="2" borderId="1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0" xfId="1" applyFont="1" applyAlignment="1">
      <alignment horizontal="left"/>
    </xf>
    <xf numFmtId="43" fontId="3" fillId="0" borderId="0" xfId="1" applyFont="1"/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3" fillId="0" borderId="5" xfId="0" applyNumberFormat="1" applyFont="1" applyBorder="1" applyAlignment="1">
      <alignment horizontal="left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3"/>
  <sheetViews>
    <sheetView view="pageBreakPreview" topLeftCell="A22" zoomScaleSheetLayoutView="100" workbookViewId="0">
      <selection activeCell="A9" sqref="A9:E9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.85546875" style="2" customWidth="1"/>
    <col min="4" max="4" width="14.5703125" style="2" customWidth="1"/>
    <col min="5" max="5" width="15.85546875" style="2" customWidth="1"/>
    <col min="6" max="6" width="9.140625" style="2"/>
    <col min="7" max="7" width="12.140625" style="2" bestFit="1" customWidth="1"/>
    <col min="8" max="8" width="17.28515625" style="2" customWidth="1"/>
    <col min="9" max="16384" width="9.140625" style="2"/>
  </cols>
  <sheetData>
    <row r="1" spans="1:5" ht="15.75">
      <c r="A1" s="68" t="s">
        <v>11</v>
      </c>
      <c r="B1" s="68"/>
      <c r="C1" s="68"/>
      <c r="D1" s="68"/>
      <c r="E1" s="68"/>
    </row>
    <row r="2" spans="1:5" ht="27.75" customHeight="1">
      <c r="A2" s="69" t="s">
        <v>12</v>
      </c>
      <c r="B2" s="70"/>
      <c r="C2" s="70"/>
      <c r="D2" s="70"/>
      <c r="E2" s="70"/>
    </row>
    <row r="3" spans="1:5">
      <c r="A3" s="71" t="s">
        <v>53</v>
      </c>
      <c r="B3" s="71"/>
      <c r="C3" s="71"/>
      <c r="D3" s="71"/>
      <c r="E3" s="71"/>
    </row>
    <row r="4" spans="1:5" s="1" customFormat="1" ht="15.75" customHeight="1">
      <c r="A4" s="25" t="s">
        <v>13</v>
      </c>
      <c r="B4" s="4"/>
      <c r="C4" s="4"/>
      <c r="D4" s="74" t="s">
        <v>54</v>
      </c>
      <c r="E4" s="74"/>
    </row>
    <row r="5" spans="1:5">
      <c r="A5" s="28"/>
      <c r="B5" s="4"/>
      <c r="C5" s="4"/>
      <c r="D5" s="4"/>
      <c r="E5" s="4"/>
    </row>
    <row r="6" spans="1:5">
      <c r="A6" s="72" t="s">
        <v>0</v>
      </c>
      <c r="B6" s="72"/>
      <c r="C6" s="72"/>
      <c r="D6" s="72"/>
      <c r="E6" s="72"/>
    </row>
    <row r="7" spans="1:5">
      <c r="A7" s="73" t="s">
        <v>25</v>
      </c>
      <c r="B7" s="73"/>
      <c r="C7" s="73"/>
      <c r="D7" s="73"/>
      <c r="E7" s="73"/>
    </row>
    <row r="8" spans="1:5">
      <c r="A8" s="67" t="s">
        <v>1</v>
      </c>
      <c r="B8" s="67"/>
      <c r="C8" s="67"/>
      <c r="D8" s="67"/>
      <c r="E8" s="67"/>
    </row>
    <row r="9" spans="1:5">
      <c r="A9" s="72" t="s">
        <v>26</v>
      </c>
      <c r="B9" s="72"/>
      <c r="C9" s="72"/>
      <c r="D9" s="72"/>
      <c r="E9" s="72"/>
    </row>
    <row r="10" spans="1:5" ht="25.9" customHeight="1">
      <c r="A10" s="76" t="s">
        <v>14</v>
      </c>
      <c r="B10" s="77"/>
      <c r="C10" s="77"/>
      <c r="D10" s="77"/>
      <c r="E10" s="77"/>
    </row>
    <row r="11" spans="1:5" ht="30.75" customHeight="1">
      <c r="A11" s="72" t="s">
        <v>27</v>
      </c>
      <c r="B11" s="72"/>
      <c r="C11" s="72"/>
      <c r="D11" s="72"/>
      <c r="E11" s="72"/>
    </row>
    <row r="12" spans="1:5" ht="16.5" customHeight="1">
      <c r="A12" s="67" t="s">
        <v>15</v>
      </c>
      <c r="B12" s="78"/>
      <c r="C12" s="78"/>
      <c r="D12" s="78"/>
      <c r="E12" s="78"/>
    </row>
    <row r="13" spans="1:5" ht="16.5" customHeight="1">
      <c r="A13" s="72" t="s">
        <v>22</v>
      </c>
      <c r="B13" s="72"/>
      <c r="C13" s="72"/>
      <c r="D13" s="72"/>
      <c r="E13" s="72"/>
    </row>
    <row r="14" spans="1:5" ht="17.25" customHeight="1">
      <c r="A14" s="67" t="s">
        <v>2</v>
      </c>
      <c r="B14" s="78"/>
      <c r="C14" s="78"/>
      <c r="D14" s="78"/>
      <c r="E14" s="78"/>
    </row>
    <row r="15" spans="1:5" ht="17.25" customHeight="1">
      <c r="A15" s="72" t="s">
        <v>23</v>
      </c>
      <c r="B15" s="72"/>
      <c r="C15" s="72"/>
      <c r="D15" s="72"/>
      <c r="E15" s="72"/>
    </row>
    <row r="16" spans="1:5">
      <c r="A16" s="67" t="s">
        <v>16</v>
      </c>
      <c r="B16" s="78"/>
      <c r="C16" s="78"/>
      <c r="D16" s="78"/>
      <c r="E16" s="78"/>
    </row>
    <row r="17" spans="1:7">
      <c r="A17" s="72" t="s">
        <v>17</v>
      </c>
      <c r="B17" s="72"/>
      <c r="C17" s="72"/>
      <c r="D17" s="72"/>
      <c r="E17" s="72"/>
    </row>
    <row r="18" spans="1:7" ht="60.75" customHeight="1">
      <c r="A18" s="72" t="s">
        <v>28</v>
      </c>
      <c r="B18" s="72"/>
      <c r="C18" s="72"/>
      <c r="D18" s="72"/>
      <c r="E18" s="72"/>
    </row>
    <row r="19" spans="1:7" ht="31.5" customHeight="1">
      <c r="A19" s="75" t="s">
        <v>29</v>
      </c>
      <c r="B19" s="75"/>
      <c r="C19" s="75"/>
      <c r="D19" s="75"/>
      <c r="E19" s="75"/>
    </row>
    <row r="20" spans="1:7">
      <c r="A20" s="75"/>
      <c r="B20" s="75"/>
      <c r="C20" s="75"/>
      <c r="D20" s="75"/>
      <c r="E20" s="75"/>
      <c r="F20" s="2">
        <v>4416</v>
      </c>
      <c r="G20" s="2">
        <v>3</v>
      </c>
    </row>
    <row r="21" spans="1:7" ht="130.5" customHeight="1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22" t="s">
        <v>44</v>
      </c>
      <c r="B22" s="9" t="s">
        <v>42</v>
      </c>
      <c r="C22" s="3" t="s">
        <v>4</v>
      </c>
      <c r="D22" s="3">
        <v>13.1</v>
      </c>
      <c r="E22" s="8">
        <f>D22*F20*G20</f>
        <v>173548.79999999999</v>
      </c>
      <c r="G22" s="19"/>
    </row>
    <row r="23" spans="1:7" ht="45">
      <c r="A23" s="7" t="s">
        <v>52</v>
      </c>
      <c r="B23" s="9" t="s">
        <v>31</v>
      </c>
      <c r="C23" s="3" t="s">
        <v>4</v>
      </c>
      <c r="D23" s="3"/>
      <c r="E23" s="8">
        <f>2537.58*3</f>
        <v>7612.74</v>
      </c>
      <c r="G23" s="19"/>
    </row>
    <row r="24" spans="1:7">
      <c r="A24" s="7" t="s">
        <v>47</v>
      </c>
      <c r="B24" s="9" t="s">
        <v>31</v>
      </c>
      <c r="C24" s="3" t="s">
        <v>32</v>
      </c>
      <c r="D24" s="3"/>
      <c r="E24" s="8">
        <v>0</v>
      </c>
      <c r="G24" s="19"/>
    </row>
    <row r="25" spans="1:7">
      <c r="A25" s="7" t="s">
        <v>39</v>
      </c>
      <c r="B25" s="9" t="s">
        <v>24</v>
      </c>
      <c r="C25" s="3" t="s">
        <v>4</v>
      </c>
      <c r="D25" s="3">
        <v>5</v>
      </c>
      <c r="E25" s="8">
        <f>D25*F20*3</f>
        <v>66240</v>
      </c>
      <c r="G25" s="19"/>
    </row>
    <row r="26" spans="1:7">
      <c r="A26" s="7" t="s">
        <v>48</v>
      </c>
      <c r="B26" s="9" t="s">
        <v>31</v>
      </c>
      <c r="C26" s="23" t="s">
        <v>32</v>
      </c>
      <c r="D26" s="23"/>
      <c r="E26" s="8">
        <v>2427.27</v>
      </c>
      <c r="G26" s="19"/>
    </row>
    <row r="27" spans="1:7">
      <c r="A27" s="7" t="s">
        <v>49</v>
      </c>
      <c r="B27" s="9" t="s">
        <v>31</v>
      </c>
      <c r="C27" s="23" t="s">
        <v>32</v>
      </c>
      <c r="D27" s="23"/>
      <c r="E27" s="8">
        <v>14444.34</v>
      </c>
      <c r="G27" s="19"/>
    </row>
    <row r="28" spans="1:7">
      <c r="A28" s="7" t="s">
        <v>50</v>
      </c>
      <c r="B28" s="9" t="s">
        <v>31</v>
      </c>
      <c r="C28" s="23" t="s">
        <v>32</v>
      </c>
      <c r="D28" s="23"/>
      <c r="E28" s="8">
        <v>8713.2000000000007</v>
      </c>
      <c r="G28" s="19"/>
    </row>
    <row r="29" spans="1:7">
      <c r="A29" s="7" t="s">
        <v>51</v>
      </c>
      <c r="B29" s="9" t="s">
        <v>31</v>
      </c>
      <c r="C29" s="23" t="s">
        <v>32</v>
      </c>
      <c r="D29" s="23"/>
      <c r="E29" s="8">
        <v>6295.98</v>
      </c>
      <c r="G29" s="19"/>
    </row>
    <row r="30" spans="1:7">
      <c r="A30" s="7" t="s">
        <v>30</v>
      </c>
      <c r="B30" s="9" t="s">
        <v>31</v>
      </c>
      <c r="C30" s="23" t="s">
        <v>32</v>
      </c>
      <c r="D30" s="23"/>
      <c r="E30" s="8">
        <v>992.32</v>
      </c>
      <c r="G30" s="19"/>
    </row>
    <row r="31" spans="1:7">
      <c r="A31" s="14"/>
      <c r="B31" s="20"/>
      <c r="C31" s="23"/>
      <c r="D31" s="20"/>
      <c r="E31" s="8"/>
      <c r="G31" s="19"/>
    </row>
    <row r="32" spans="1:7">
      <c r="A32" s="21" t="s">
        <v>40</v>
      </c>
      <c r="B32" s="10"/>
      <c r="C32" s="11"/>
      <c r="D32" s="11"/>
      <c r="E32" s="12">
        <f>SUM(E22:E31)</f>
        <v>280274.64999999997</v>
      </c>
    </row>
    <row r="33" spans="1:8" ht="14.45" customHeight="1"/>
    <row r="34" spans="1:8" ht="32.25" customHeight="1">
      <c r="A34" s="81" t="s">
        <v>55</v>
      </c>
      <c r="B34" s="81"/>
      <c r="C34" s="81"/>
      <c r="D34" s="81"/>
      <c r="E34" s="81"/>
    </row>
    <row r="35" spans="1:8">
      <c r="A35" s="72" t="s">
        <v>21</v>
      </c>
      <c r="B35" s="72"/>
      <c r="C35" s="72"/>
      <c r="D35" s="72"/>
      <c r="E35" s="72"/>
      <c r="F35" s="13"/>
      <c r="G35" s="13"/>
      <c r="H35" s="15"/>
    </row>
    <row r="36" spans="1:8" ht="18" customHeight="1">
      <c r="A36" s="72" t="s">
        <v>20</v>
      </c>
      <c r="B36" s="72"/>
      <c r="C36" s="72"/>
      <c r="D36" s="72"/>
      <c r="E36" s="72"/>
    </row>
    <row r="37" spans="1:8">
      <c r="A37" s="72"/>
      <c r="B37" s="72"/>
      <c r="C37" s="72"/>
      <c r="D37" s="72"/>
      <c r="E37" s="72"/>
    </row>
    <row r="38" spans="1:8">
      <c r="A38" s="82" t="s">
        <v>5</v>
      </c>
      <c r="B38" s="82"/>
      <c r="C38" s="82"/>
      <c r="D38" s="82"/>
      <c r="E38" s="82"/>
    </row>
    <row r="39" spans="1:8">
      <c r="A39" s="72" t="s">
        <v>18</v>
      </c>
      <c r="B39" s="72"/>
      <c r="C39" s="72"/>
      <c r="D39" s="72"/>
      <c r="E39" s="72"/>
    </row>
    <row r="40" spans="1:8">
      <c r="A40" s="79" t="s">
        <v>33</v>
      </c>
      <c r="B40" s="79"/>
      <c r="C40" s="79"/>
      <c r="D40" s="79"/>
      <c r="E40" s="5"/>
    </row>
    <row r="41" spans="1:8">
      <c r="B41" s="80" t="s">
        <v>19</v>
      </c>
      <c r="C41" s="80"/>
      <c r="D41" s="80"/>
      <c r="E41" s="6" t="s">
        <v>6</v>
      </c>
    </row>
    <row r="42" spans="1:8">
      <c r="A42" s="27"/>
      <c r="B42" s="27"/>
      <c r="C42" s="27"/>
      <c r="D42" s="27"/>
      <c r="E42" s="27"/>
    </row>
    <row r="43" spans="1:8">
      <c r="A43" s="79" t="s">
        <v>34</v>
      </c>
      <c r="B43" s="79"/>
      <c r="C43" s="79"/>
      <c r="D43" s="79"/>
      <c r="E43" s="5"/>
    </row>
    <row r="44" spans="1:8">
      <c r="B44" s="80" t="s">
        <v>19</v>
      </c>
      <c r="C44" s="80"/>
      <c r="D44" s="80"/>
      <c r="E44" s="6" t="s">
        <v>6</v>
      </c>
    </row>
    <row r="45" spans="1:8">
      <c r="A45" s="13" t="s">
        <v>35</v>
      </c>
    </row>
    <row r="46" spans="1:8">
      <c r="A46" s="2" t="s">
        <v>41</v>
      </c>
      <c r="B46" s="24">
        <v>-110707.8</v>
      </c>
    </row>
    <row r="47" spans="1:8">
      <c r="A47" s="2" t="s">
        <v>56</v>
      </c>
      <c r="B47" s="16"/>
    </row>
    <row r="48" spans="1:8">
      <c r="A48" s="2" t="s">
        <v>37</v>
      </c>
      <c r="B48" s="17">
        <f>294245.06-58.87</f>
        <v>294186.19</v>
      </c>
    </row>
    <row r="49" spans="1:2">
      <c r="A49" s="2" t="s">
        <v>45</v>
      </c>
      <c r="B49" s="32">
        <f>350*3</f>
        <v>1050</v>
      </c>
    </row>
    <row r="50" spans="1:2">
      <c r="A50" s="2" t="s">
        <v>43</v>
      </c>
      <c r="B50" s="17">
        <f>3*330+90</f>
        <v>1080</v>
      </c>
    </row>
    <row r="51" spans="1:2">
      <c r="A51" s="2" t="s">
        <v>46</v>
      </c>
      <c r="B51" s="17">
        <f>3*300</f>
        <v>900</v>
      </c>
    </row>
    <row r="52" spans="1:2" ht="30">
      <c r="A52" s="26" t="s">
        <v>38</v>
      </c>
      <c r="B52" s="17">
        <f>E32</f>
        <v>280274.64999999997</v>
      </c>
    </row>
    <row r="53" spans="1:2">
      <c r="A53" s="18" t="s">
        <v>36</v>
      </c>
      <c r="B53" s="24">
        <f>B46+B48+B49+B50+B51-B52</f>
        <v>-93766.259999999951</v>
      </c>
    </row>
  </sheetData>
  <mergeCells count="29">
    <mergeCell ref="A40:D40"/>
    <mergeCell ref="B41:D41"/>
    <mergeCell ref="A43:D43"/>
    <mergeCell ref="B44:D44"/>
    <mergeCell ref="A34:E34"/>
    <mergeCell ref="A35:E35"/>
    <mergeCell ref="A36:E36"/>
    <mergeCell ref="A37:E37"/>
    <mergeCell ref="A38:E38"/>
    <mergeCell ref="A39:E39"/>
    <mergeCell ref="A20:E2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8:E8"/>
    <mergeCell ref="A1:E1"/>
    <mergeCell ref="A2:E2"/>
    <mergeCell ref="A3:E3"/>
    <mergeCell ref="A6:E6"/>
    <mergeCell ref="A7:E7"/>
    <mergeCell ref="D4:E4"/>
  </mergeCells>
  <printOptions horizontalCentered="1"/>
  <pageMargins left="0.31496062992125984" right="0.31496062992125984" top="0.15748031496062992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3"/>
  <sheetViews>
    <sheetView view="pageBreakPreview" topLeftCell="A28" zoomScaleSheetLayoutView="100" workbookViewId="0">
      <selection activeCell="B50" sqref="B50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.85546875" style="2" customWidth="1"/>
    <col min="4" max="4" width="14.5703125" style="2" customWidth="1"/>
    <col min="5" max="5" width="15.85546875" style="2" customWidth="1"/>
    <col min="6" max="6" width="9.140625" style="2"/>
    <col min="7" max="7" width="12.140625" style="2" bestFit="1" customWidth="1"/>
    <col min="8" max="8" width="17.28515625" style="2" customWidth="1"/>
    <col min="9" max="16384" width="9.140625" style="2"/>
  </cols>
  <sheetData>
    <row r="1" spans="1:5" ht="15.75">
      <c r="A1" s="68" t="s">
        <v>11</v>
      </c>
      <c r="B1" s="68"/>
      <c r="C1" s="68"/>
      <c r="D1" s="68"/>
      <c r="E1" s="68"/>
    </row>
    <row r="2" spans="1:5" ht="27.75" customHeight="1">
      <c r="A2" s="69" t="s">
        <v>12</v>
      </c>
      <c r="B2" s="70"/>
      <c r="C2" s="70"/>
      <c r="D2" s="70"/>
      <c r="E2" s="70"/>
    </row>
    <row r="3" spans="1:5">
      <c r="A3" s="71" t="s">
        <v>57</v>
      </c>
      <c r="B3" s="71"/>
      <c r="C3" s="71"/>
      <c r="D3" s="71"/>
      <c r="E3" s="71"/>
    </row>
    <row r="4" spans="1:5" s="1" customFormat="1" ht="15.75" customHeight="1">
      <c r="A4" s="25" t="s">
        <v>13</v>
      </c>
      <c r="B4" s="4"/>
      <c r="C4" s="4"/>
      <c r="D4" s="74" t="s">
        <v>58</v>
      </c>
      <c r="E4" s="74"/>
    </row>
    <row r="5" spans="1:5">
      <c r="A5" s="31"/>
      <c r="B5" s="4"/>
      <c r="C5" s="4"/>
      <c r="D5" s="4"/>
      <c r="E5" s="4"/>
    </row>
    <row r="6" spans="1:5">
      <c r="A6" s="72" t="s">
        <v>0</v>
      </c>
      <c r="B6" s="72"/>
      <c r="C6" s="72"/>
      <c r="D6" s="72"/>
      <c r="E6" s="72"/>
    </row>
    <row r="7" spans="1:5">
      <c r="A7" s="73" t="s">
        <v>25</v>
      </c>
      <c r="B7" s="73"/>
      <c r="C7" s="73"/>
      <c r="D7" s="73"/>
      <c r="E7" s="73"/>
    </row>
    <row r="8" spans="1:5">
      <c r="A8" s="67" t="s">
        <v>1</v>
      </c>
      <c r="B8" s="67"/>
      <c r="C8" s="67"/>
      <c r="D8" s="67"/>
      <c r="E8" s="67"/>
    </row>
    <row r="9" spans="1:5">
      <c r="A9" s="72" t="s">
        <v>26</v>
      </c>
      <c r="B9" s="72"/>
      <c r="C9" s="72"/>
      <c r="D9" s="72"/>
      <c r="E9" s="72"/>
    </row>
    <row r="10" spans="1:5" ht="25.9" customHeight="1">
      <c r="A10" s="76" t="s">
        <v>14</v>
      </c>
      <c r="B10" s="77"/>
      <c r="C10" s="77"/>
      <c r="D10" s="77"/>
      <c r="E10" s="77"/>
    </row>
    <row r="11" spans="1:5" ht="30.75" customHeight="1">
      <c r="A11" s="72" t="s">
        <v>27</v>
      </c>
      <c r="B11" s="72"/>
      <c r="C11" s="72"/>
      <c r="D11" s="72"/>
      <c r="E11" s="72"/>
    </row>
    <row r="12" spans="1:5" ht="16.5" customHeight="1">
      <c r="A12" s="67" t="s">
        <v>15</v>
      </c>
      <c r="B12" s="78"/>
      <c r="C12" s="78"/>
      <c r="D12" s="78"/>
      <c r="E12" s="78"/>
    </row>
    <row r="13" spans="1:5" ht="16.5" customHeight="1">
      <c r="A13" s="72" t="s">
        <v>22</v>
      </c>
      <c r="B13" s="72"/>
      <c r="C13" s="72"/>
      <c r="D13" s="72"/>
      <c r="E13" s="72"/>
    </row>
    <row r="14" spans="1:5" ht="17.25" customHeight="1">
      <c r="A14" s="67" t="s">
        <v>2</v>
      </c>
      <c r="B14" s="78"/>
      <c r="C14" s="78"/>
      <c r="D14" s="78"/>
      <c r="E14" s="78"/>
    </row>
    <row r="15" spans="1:5" ht="17.25" customHeight="1">
      <c r="A15" s="72" t="s">
        <v>23</v>
      </c>
      <c r="B15" s="72"/>
      <c r="C15" s="72"/>
      <c r="D15" s="72"/>
      <c r="E15" s="72"/>
    </row>
    <row r="16" spans="1:5">
      <c r="A16" s="67" t="s">
        <v>16</v>
      </c>
      <c r="B16" s="78"/>
      <c r="C16" s="78"/>
      <c r="D16" s="78"/>
      <c r="E16" s="78"/>
    </row>
    <row r="17" spans="1:7">
      <c r="A17" s="72" t="s">
        <v>17</v>
      </c>
      <c r="B17" s="72"/>
      <c r="C17" s="72"/>
      <c r="D17" s="72"/>
      <c r="E17" s="72"/>
    </row>
    <row r="18" spans="1:7" ht="60.75" customHeight="1">
      <c r="A18" s="72" t="s">
        <v>28</v>
      </c>
      <c r="B18" s="72"/>
      <c r="C18" s="72"/>
      <c r="D18" s="72"/>
      <c r="E18" s="72"/>
    </row>
    <row r="19" spans="1:7" ht="31.5" customHeight="1">
      <c r="A19" s="75" t="s">
        <v>29</v>
      </c>
      <c r="B19" s="75"/>
      <c r="C19" s="75"/>
      <c r="D19" s="75"/>
      <c r="E19" s="75"/>
    </row>
    <row r="20" spans="1:7">
      <c r="A20" s="75"/>
      <c r="B20" s="75"/>
      <c r="C20" s="75"/>
      <c r="D20" s="75"/>
      <c r="E20" s="75"/>
      <c r="F20" s="2">
        <v>4416</v>
      </c>
      <c r="G20" s="2">
        <v>3</v>
      </c>
    </row>
    <row r="21" spans="1:7" ht="130.5" customHeight="1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22" t="s">
        <v>44</v>
      </c>
      <c r="B22" s="9" t="s">
        <v>42</v>
      </c>
      <c r="C22" s="3" t="s">
        <v>4</v>
      </c>
      <c r="D22" s="3">
        <v>13.1</v>
      </c>
      <c r="E22" s="8">
        <f>D22*F20*G20</f>
        <v>173548.79999999999</v>
      </c>
      <c r="G22" s="19"/>
    </row>
    <row r="23" spans="1:7">
      <c r="A23" s="7" t="s">
        <v>47</v>
      </c>
      <c r="B23" s="9" t="s">
        <v>59</v>
      </c>
      <c r="C23" s="3" t="s">
        <v>32</v>
      </c>
      <c r="D23" s="3"/>
      <c r="E23" s="8">
        <v>0</v>
      </c>
      <c r="G23" s="19"/>
    </row>
    <row r="24" spans="1:7">
      <c r="A24" s="7" t="s">
        <v>39</v>
      </c>
      <c r="B24" s="9" t="s">
        <v>24</v>
      </c>
      <c r="C24" s="3" t="s">
        <v>4</v>
      </c>
      <c r="D24" s="3">
        <v>5</v>
      </c>
      <c r="E24" s="8">
        <f>D24*F20*3</f>
        <v>66240</v>
      </c>
      <c r="G24" s="19"/>
    </row>
    <row r="25" spans="1:7">
      <c r="A25" s="7" t="s">
        <v>48</v>
      </c>
      <c r="B25" s="9" t="s">
        <v>59</v>
      </c>
      <c r="C25" s="23" t="s">
        <v>32</v>
      </c>
      <c r="D25" s="23"/>
      <c r="E25" s="8">
        <v>9391.3649999999998</v>
      </c>
      <c r="G25" s="19"/>
    </row>
    <row r="26" spans="1:7">
      <c r="A26" s="7" t="s">
        <v>49</v>
      </c>
      <c r="B26" s="9" t="s">
        <v>59</v>
      </c>
      <c r="C26" s="23" t="s">
        <v>32</v>
      </c>
      <c r="D26" s="23"/>
      <c r="E26" s="8">
        <v>0</v>
      </c>
      <c r="G26" s="19"/>
    </row>
    <row r="27" spans="1:7">
      <c r="A27" s="7" t="s">
        <v>50</v>
      </c>
      <c r="B27" s="9" t="s">
        <v>59</v>
      </c>
      <c r="C27" s="23" t="s">
        <v>32</v>
      </c>
      <c r="D27" s="23"/>
      <c r="E27" s="8">
        <v>7004.48</v>
      </c>
      <c r="G27" s="19"/>
    </row>
    <row r="28" spans="1:7">
      <c r="A28" s="7" t="s">
        <v>51</v>
      </c>
      <c r="B28" s="9" t="s">
        <v>59</v>
      </c>
      <c r="C28" s="23" t="s">
        <v>32</v>
      </c>
      <c r="D28" s="23"/>
      <c r="E28" s="8">
        <v>6295.98</v>
      </c>
      <c r="G28" s="19"/>
    </row>
    <row r="29" spans="1:7">
      <c r="A29" s="7" t="s">
        <v>30</v>
      </c>
      <c r="B29" s="9" t="s">
        <v>59</v>
      </c>
      <c r="C29" s="23" t="s">
        <v>32</v>
      </c>
      <c r="D29" s="23"/>
      <c r="E29" s="8">
        <f>3015.99+300</f>
        <v>3315.99</v>
      </c>
      <c r="G29" s="19"/>
    </row>
    <row r="30" spans="1:7">
      <c r="A30" s="7" t="s">
        <v>62</v>
      </c>
      <c r="B30" s="9" t="s">
        <v>63</v>
      </c>
      <c r="C30" s="23" t="s">
        <v>64</v>
      </c>
      <c r="D30" s="23">
        <v>4</v>
      </c>
      <c r="E30" s="8">
        <f>D30*218.47</f>
        <v>873.88</v>
      </c>
      <c r="G30" s="19"/>
    </row>
    <row r="31" spans="1:7" ht="45">
      <c r="A31" s="37" t="s">
        <v>60</v>
      </c>
      <c r="B31" s="9" t="s">
        <v>63</v>
      </c>
      <c r="C31" s="23" t="s">
        <v>32</v>
      </c>
      <c r="D31" s="38"/>
      <c r="E31" s="36">
        <v>5131.8999999999996</v>
      </c>
      <c r="G31" s="19"/>
    </row>
    <row r="32" spans="1:7">
      <c r="A32" s="21" t="s">
        <v>40</v>
      </c>
      <c r="B32" s="10"/>
      <c r="C32" s="11"/>
      <c r="D32" s="11"/>
      <c r="E32" s="12">
        <f>SUM(E22:E31)</f>
        <v>271802.39500000002</v>
      </c>
    </row>
    <row r="33" spans="1:8" ht="14.45" customHeight="1"/>
    <row r="34" spans="1:8" ht="32.25" customHeight="1">
      <c r="A34" s="81" t="s">
        <v>65</v>
      </c>
      <c r="B34" s="81"/>
      <c r="C34" s="81"/>
      <c r="D34" s="81"/>
      <c r="E34" s="81"/>
    </row>
    <row r="35" spans="1:8">
      <c r="A35" s="72" t="s">
        <v>21</v>
      </c>
      <c r="B35" s="72"/>
      <c r="C35" s="72"/>
      <c r="D35" s="72"/>
      <c r="E35" s="72"/>
      <c r="F35" s="13"/>
      <c r="G35" s="13"/>
      <c r="H35" s="15"/>
    </row>
    <row r="36" spans="1:8" ht="18" customHeight="1">
      <c r="A36" s="72" t="s">
        <v>20</v>
      </c>
      <c r="B36" s="72"/>
      <c r="C36" s="72"/>
      <c r="D36" s="72"/>
      <c r="E36" s="72"/>
    </row>
    <row r="37" spans="1:8">
      <c r="A37" s="72"/>
      <c r="B37" s="72"/>
      <c r="C37" s="72"/>
      <c r="D37" s="72"/>
      <c r="E37" s="72"/>
    </row>
    <row r="38" spans="1:8">
      <c r="A38" s="82" t="s">
        <v>5</v>
      </c>
      <c r="B38" s="82"/>
      <c r="C38" s="82"/>
      <c r="D38" s="82"/>
      <c r="E38" s="82"/>
    </row>
    <row r="39" spans="1:8">
      <c r="A39" s="72" t="s">
        <v>18</v>
      </c>
      <c r="B39" s="72"/>
      <c r="C39" s="72"/>
      <c r="D39" s="72"/>
      <c r="E39" s="72"/>
    </row>
    <row r="40" spans="1:8">
      <c r="A40" s="79" t="s">
        <v>33</v>
      </c>
      <c r="B40" s="79"/>
      <c r="C40" s="79"/>
      <c r="D40" s="79"/>
      <c r="E40" s="5"/>
    </row>
    <row r="41" spans="1:8">
      <c r="B41" s="80" t="s">
        <v>19</v>
      </c>
      <c r="C41" s="80"/>
      <c r="D41" s="80"/>
      <c r="E41" s="6" t="s">
        <v>6</v>
      </c>
    </row>
    <row r="42" spans="1:8">
      <c r="A42" s="29"/>
      <c r="B42" s="29"/>
      <c r="C42" s="29"/>
      <c r="D42" s="29"/>
      <c r="E42" s="29"/>
    </row>
    <row r="43" spans="1:8">
      <c r="A43" s="79" t="s">
        <v>34</v>
      </c>
      <c r="B43" s="79"/>
      <c r="C43" s="79"/>
      <c r="D43" s="79"/>
      <c r="E43" s="5"/>
    </row>
    <row r="44" spans="1:8">
      <c r="B44" s="80" t="s">
        <v>19</v>
      </c>
      <c r="C44" s="80"/>
      <c r="D44" s="80"/>
      <c r="E44" s="6" t="s">
        <v>6</v>
      </c>
    </row>
    <row r="45" spans="1:8">
      <c r="A45" s="13" t="s">
        <v>35</v>
      </c>
    </row>
    <row r="46" spans="1:8">
      <c r="A46" s="2" t="s">
        <v>41</v>
      </c>
      <c r="B46" s="24">
        <f>'1кв'!B53</f>
        <v>-93766.259999999951</v>
      </c>
    </row>
    <row r="47" spans="1:8">
      <c r="A47" s="2" t="s">
        <v>61</v>
      </c>
      <c r="B47" s="16"/>
    </row>
    <row r="48" spans="1:8">
      <c r="A48" s="2" t="s">
        <v>37</v>
      </c>
      <c r="B48" s="17">
        <f>304092.8-124.88</f>
        <v>303967.92</v>
      </c>
    </row>
    <row r="49" spans="1:2">
      <c r="A49" s="2" t="s">
        <v>45</v>
      </c>
      <c r="B49" s="32">
        <f>350*3</f>
        <v>1050</v>
      </c>
    </row>
    <row r="50" spans="1:2">
      <c r="A50" s="2" t="s">
        <v>43</v>
      </c>
      <c r="B50" s="17">
        <f>3*330+90</f>
        <v>1080</v>
      </c>
    </row>
    <row r="51" spans="1:2">
      <c r="A51" s="2" t="s">
        <v>46</v>
      </c>
      <c r="B51" s="17">
        <f>3*300</f>
        <v>900</v>
      </c>
    </row>
    <row r="52" spans="1:2" ht="30">
      <c r="A52" s="30" t="s">
        <v>38</v>
      </c>
      <c r="B52" s="17">
        <f>E32</f>
        <v>271802.39500000002</v>
      </c>
    </row>
    <row r="53" spans="1:2">
      <c r="A53" s="18" t="s">
        <v>36</v>
      </c>
      <c r="B53" s="24">
        <f>B46+B48+B49+B50+B51-B52</f>
        <v>-58570.734999999986</v>
      </c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38:E38"/>
    <mergeCell ref="A14:E14"/>
    <mergeCell ref="A15:E15"/>
    <mergeCell ref="A16:E16"/>
    <mergeCell ref="A17:E17"/>
    <mergeCell ref="A18:E18"/>
    <mergeCell ref="A19:E19"/>
    <mergeCell ref="A20:E20"/>
    <mergeCell ref="A34:E34"/>
    <mergeCell ref="A35:E35"/>
    <mergeCell ref="A36:E36"/>
    <mergeCell ref="A37:E37"/>
    <mergeCell ref="A39:E39"/>
    <mergeCell ref="A40:D40"/>
    <mergeCell ref="B41:D41"/>
    <mergeCell ref="A43:D43"/>
    <mergeCell ref="B44:D44"/>
  </mergeCells>
  <printOptions horizontalCentered="1"/>
  <pageMargins left="0.31496062992125984" right="0.31496062992125984" top="0.15748031496062992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4"/>
  <sheetViews>
    <sheetView view="pageBreakPreview" topLeftCell="A22" zoomScaleSheetLayoutView="100" workbookViewId="0">
      <selection activeCell="A43" sqref="A43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.85546875" style="2" customWidth="1"/>
    <col min="4" max="4" width="14.5703125" style="2" customWidth="1"/>
    <col min="5" max="5" width="15.85546875" style="2" customWidth="1"/>
    <col min="6" max="6" width="9.140625" style="2"/>
    <col min="7" max="7" width="12.140625" style="2" bestFit="1" customWidth="1"/>
    <col min="8" max="8" width="17.28515625" style="2" customWidth="1"/>
    <col min="9" max="16384" width="9.140625" style="2"/>
  </cols>
  <sheetData>
    <row r="1" spans="1:5" ht="15.75">
      <c r="A1" s="68" t="s">
        <v>11</v>
      </c>
      <c r="B1" s="68"/>
      <c r="C1" s="68"/>
      <c r="D1" s="68"/>
      <c r="E1" s="68"/>
    </row>
    <row r="2" spans="1:5" ht="27.75" customHeight="1">
      <c r="A2" s="69" t="s">
        <v>12</v>
      </c>
      <c r="B2" s="70"/>
      <c r="C2" s="70"/>
      <c r="D2" s="70"/>
      <c r="E2" s="70"/>
    </row>
    <row r="3" spans="1:5">
      <c r="A3" s="71" t="s">
        <v>66</v>
      </c>
      <c r="B3" s="71"/>
      <c r="C3" s="71"/>
      <c r="D3" s="71"/>
      <c r="E3" s="71"/>
    </row>
    <row r="4" spans="1:5" s="1" customFormat="1" ht="15.75" customHeight="1">
      <c r="A4" s="25" t="s">
        <v>13</v>
      </c>
      <c r="B4" s="4"/>
      <c r="C4" s="4"/>
      <c r="D4" s="74" t="s">
        <v>67</v>
      </c>
      <c r="E4" s="74"/>
    </row>
    <row r="5" spans="1:5">
      <c r="A5" s="35"/>
      <c r="B5" s="4"/>
      <c r="C5" s="4"/>
      <c r="D5" s="4"/>
      <c r="E5" s="4"/>
    </row>
    <row r="6" spans="1:5">
      <c r="A6" s="72" t="s">
        <v>0</v>
      </c>
      <c r="B6" s="72"/>
      <c r="C6" s="72"/>
      <c r="D6" s="72"/>
      <c r="E6" s="72"/>
    </row>
    <row r="7" spans="1:5">
      <c r="A7" s="73" t="s">
        <v>25</v>
      </c>
      <c r="B7" s="73"/>
      <c r="C7" s="73"/>
      <c r="D7" s="73"/>
      <c r="E7" s="73"/>
    </row>
    <row r="8" spans="1:5">
      <c r="A8" s="67" t="s">
        <v>1</v>
      </c>
      <c r="B8" s="67"/>
      <c r="C8" s="67"/>
      <c r="D8" s="67"/>
      <c r="E8" s="67"/>
    </row>
    <row r="9" spans="1:5">
      <c r="A9" s="72" t="s">
        <v>26</v>
      </c>
      <c r="B9" s="72"/>
      <c r="C9" s="72"/>
      <c r="D9" s="72"/>
      <c r="E9" s="72"/>
    </row>
    <row r="10" spans="1:5" ht="25.9" customHeight="1">
      <c r="A10" s="76" t="s">
        <v>14</v>
      </c>
      <c r="B10" s="77"/>
      <c r="C10" s="77"/>
      <c r="D10" s="77"/>
      <c r="E10" s="77"/>
    </row>
    <row r="11" spans="1:5" ht="30.75" customHeight="1">
      <c r="A11" s="72" t="s">
        <v>27</v>
      </c>
      <c r="B11" s="72"/>
      <c r="C11" s="72"/>
      <c r="D11" s="72"/>
      <c r="E11" s="72"/>
    </row>
    <row r="12" spans="1:5" ht="16.5" customHeight="1">
      <c r="A12" s="67" t="s">
        <v>15</v>
      </c>
      <c r="B12" s="78"/>
      <c r="C12" s="78"/>
      <c r="D12" s="78"/>
      <c r="E12" s="78"/>
    </row>
    <row r="13" spans="1:5" ht="16.5" customHeight="1">
      <c r="A13" s="72" t="s">
        <v>22</v>
      </c>
      <c r="B13" s="72"/>
      <c r="C13" s="72"/>
      <c r="D13" s="72"/>
      <c r="E13" s="72"/>
    </row>
    <row r="14" spans="1:5" ht="17.25" customHeight="1">
      <c r="A14" s="67" t="s">
        <v>2</v>
      </c>
      <c r="B14" s="78"/>
      <c r="C14" s="78"/>
      <c r="D14" s="78"/>
      <c r="E14" s="78"/>
    </row>
    <row r="15" spans="1:5" ht="17.25" customHeight="1">
      <c r="A15" s="72" t="s">
        <v>23</v>
      </c>
      <c r="B15" s="72"/>
      <c r="C15" s="72"/>
      <c r="D15" s="72"/>
      <c r="E15" s="72"/>
    </row>
    <row r="16" spans="1:5">
      <c r="A16" s="67" t="s">
        <v>16</v>
      </c>
      <c r="B16" s="78"/>
      <c r="C16" s="78"/>
      <c r="D16" s="78"/>
      <c r="E16" s="78"/>
    </row>
    <row r="17" spans="1:7">
      <c r="A17" s="72" t="s">
        <v>17</v>
      </c>
      <c r="B17" s="72"/>
      <c r="C17" s="72"/>
      <c r="D17" s="72"/>
      <c r="E17" s="72"/>
    </row>
    <row r="18" spans="1:7" ht="60.75" customHeight="1">
      <c r="A18" s="72" t="s">
        <v>28</v>
      </c>
      <c r="B18" s="72"/>
      <c r="C18" s="72"/>
      <c r="D18" s="72"/>
      <c r="E18" s="72"/>
    </row>
    <row r="19" spans="1:7" ht="31.5" customHeight="1">
      <c r="A19" s="75" t="s">
        <v>29</v>
      </c>
      <c r="B19" s="75"/>
      <c r="C19" s="75"/>
      <c r="D19" s="75"/>
      <c r="E19" s="75"/>
    </row>
    <row r="20" spans="1:7">
      <c r="A20" s="75"/>
      <c r="B20" s="75"/>
      <c r="C20" s="75"/>
      <c r="D20" s="75"/>
      <c r="E20" s="75"/>
      <c r="F20" s="2">
        <v>4416</v>
      </c>
      <c r="G20" s="2">
        <v>3</v>
      </c>
    </row>
    <row r="21" spans="1:7" ht="130.5" customHeight="1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22" t="s">
        <v>44</v>
      </c>
      <c r="B22" s="9" t="s">
        <v>42</v>
      </c>
      <c r="C22" s="3" t="s">
        <v>4</v>
      </c>
      <c r="D22" s="3">
        <v>14.15</v>
      </c>
      <c r="E22" s="8">
        <f>D22*F20*G20</f>
        <v>187459.20000000001</v>
      </c>
      <c r="G22" s="19"/>
    </row>
    <row r="23" spans="1:7">
      <c r="A23" s="7" t="s">
        <v>47</v>
      </c>
      <c r="B23" s="9" t="s">
        <v>68</v>
      </c>
      <c r="C23" s="3" t="s">
        <v>32</v>
      </c>
      <c r="D23" s="3"/>
      <c r="E23" s="8">
        <v>2045.05</v>
      </c>
      <c r="G23" s="19"/>
    </row>
    <row r="24" spans="1:7">
      <c r="A24" s="7" t="s">
        <v>39</v>
      </c>
      <c r="B24" s="9" t="s">
        <v>24</v>
      </c>
      <c r="C24" s="3" t="s">
        <v>4</v>
      </c>
      <c r="D24" s="3">
        <v>5.42</v>
      </c>
      <c r="E24" s="8">
        <f>D24*F20*3</f>
        <v>71804.160000000003</v>
      </c>
      <c r="G24" s="19"/>
    </row>
    <row r="25" spans="1:7">
      <c r="A25" s="7" t="s">
        <v>48</v>
      </c>
      <c r="B25" s="9" t="s">
        <v>68</v>
      </c>
      <c r="C25" s="23" t="s">
        <v>32</v>
      </c>
      <c r="D25" s="23"/>
      <c r="E25" s="8">
        <v>16915.060000000001</v>
      </c>
      <c r="G25" s="19"/>
    </row>
    <row r="26" spans="1:7">
      <c r="A26" s="7" t="s">
        <v>49</v>
      </c>
      <c r="B26" s="9" t="s">
        <v>68</v>
      </c>
      <c r="C26" s="23" t="s">
        <v>32</v>
      </c>
      <c r="D26" s="23"/>
      <c r="E26" s="8">
        <v>0</v>
      </c>
      <c r="G26" s="19"/>
    </row>
    <row r="27" spans="1:7">
      <c r="A27" s="7" t="s">
        <v>50</v>
      </c>
      <c r="B27" s="9" t="s">
        <v>68</v>
      </c>
      <c r="C27" s="23" t="s">
        <v>32</v>
      </c>
      <c r="D27" s="23"/>
      <c r="E27" s="8">
        <v>7578.35</v>
      </c>
      <c r="G27" s="19"/>
    </row>
    <row r="28" spans="1:7">
      <c r="A28" s="7" t="s">
        <v>51</v>
      </c>
      <c r="B28" s="9" t="s">
        <v>68</v>
      </c>
      <c r="C28" s="23" t="s">
        <v>32</v>
      </c>
      <c r="D28" s="23"/>
      <c r="E28" s="8">
        <v>9663.15</v>
      </c>
      <c r="G28" s="19"/>
    </row>
    <row r="29" spans="1:7">
      <c r="A29" s="7" t="s">
        <v>30</v>
      </c>
      <c r="B29" s="9" t="s">
        <v>68</v>
      </c>
      <c r="C29" s="23" t="s">
        <v>32</v>
      </c>
      <c r="D29" s="23"/>
      <c r="E29" s="8">
        <v>2501.89</v>
      </c>
      <c r="G29" s="19"/>
    </row>
    <row r="30" spans="1:7">
      <c r="A30" s="37" t="s">
        <v>70</v>
      </c>
      <c r="B30" s="9" t="s">
        <v>69</v>
      </c>
      <c r="C30" s="23" t="s">
        <v>64</v>
      </c>
      <c r="D30" s="38">
        <v>4</v>
      </c>
      <c r="E30" s="36">
        <f>D30*235.95</f>
        <v>943.8</v>
      </c>
      <c r="G30" s="19"/>
    </row>
    <row r="31" spans="1:7">
      <c r="A31" s="37" t="s">
        <v>73</v>
      </c>
      <c r="B31" s="9" t="s">
        <v>69</v>
      </c>
      <c r="C31" s="23" t="s">
        <v>64</v>
      </c>
      <c r="D31" s="38">
        <v>16</v>
      </c>
      <c r="E31" s="36">
        <f>D31*235.95</f>
        <v>3775.2</v>
      </c>
      <c r="G31" s="19"/>
    </row>
    <row r="32" spans="1:7" ht="30">
      <c r="A32" s="37" t="s">
        <v>72</v>
      </c>
      <c r="B32" s="9" t="s">
        <v>71</v>
      </c>
      <c r="C32" s="23" t="s">
        <v>32</v>
      </c>
      <c r="D32" s="38"/>
      <c r="E32" s="36">
        <v>5476.74</v>
      </c>
      <c r="G32" s="19"/>
    </row>
    <row r="33" spans="1:8">
      <c r="A33" s="21" t="s">
        <v>40</v>
      </c>
      <c r="B33" s="10"/>
      <c r="C33" s="11"/>
      <c r="D33" s="11"/>
      <c r="E33" s="12">
        <f>SUM(E22:E32)</f>
        <v>308162.60000000003</v>
      </c>
    </row>
    <row r="34" spans="1:8" ht="14.45" customHeight="1"/>
    <row r="35" spans="1:8" ht="32.25" customHeight="1">
      <c r="A35" s="81" t="s">
        <v>74</v>
      </c>
      <c r="B35" s="81"/>
      <c r="C35" s="81"/>
      <c r="D35" s="81"/>
      <c r="E35" s="81"/>
    </row>
    <row r="36" spans="1:8">
      <c r="A36" s="72" t="s">
        <v>21</v>
      </c>
      <c r="B36" s="72"/>
      <c r="C36" s="72"/>
      <c r="D36" s="72"/>
      <c r="E36" s="72"/>
      <c r="F36" s="13"/>
      <c r="G36" s="13"/>
      <c r="H36" s="15"/>
    </row>
    <row r="37" spans="1:8" ht="18" customHeight="1">
      <c r="A37" s="72" t="s">
        <v>20</v>
      </c>
      <c r="B37" s="72"/>
      <c r="C37" s="72"/>
      <c r="D37" s="72"/>
      <c r="E37" s="72"/>
    </row>
    <row r="38" spans="1:8">
      <c r="A38" s="72"/>
      <c r="B38" s="72"/>
      <c r="C38" s="72"/>
      <c r="D38" s="72"/>
      <c r="E38" s="72"/>
    </row>
    <row r="39" spans="1:8">
      <c r="A39" s="82" t="s">
        <v>5</v>
      </c>
      <c r="B39" s="82"/>
      <c r="C39" s="82"/>
      <c r="D39" s="82"/>
      <c r="E39" s="82"/>
    </row>
    <row r="40" spans="1:8">
      <c r="A40" s="72" t="s">
        <v>18</v>
      </c>
      <c r="B40" s="72"/>
      <c r="C40" s="72"/>
      <c r="D40" s="72"/>
      <c r="E40" s="72"/>
    </row>
    <row r="41" spans="1:8">
      <c r="A41" s="79" t="s">
        <v>33</v>
      </c>
      <c r="B41" s="79"/>
      <c r="C41" s="79"/>
      <c r="D41" s="79"/>
      <c r="E41" s="5"/>
    </row>
    <row r="42" spans="1:8">
      <c r="B42" s="80" t="s">
        <v>19</v>
      </c>
      <c r="C42" s="80"/>
      <c r="D42" s="80"/>
      <c r="E42" s="6" t="s">
        <v>6</v>
      </c>
    </row>
    <row r="43" spans="1:8">
      <c r="A43" s="34"/>
      <c r="B43" s="34"/>
      <c r="C43" s="34"/>
      <c r="D43" s="34"/>
      <c r="E43" s="34"/>
    </row>
    <row r="44" spans="1:8">
      <c r="A44" s="79" t="s">
        <v>34</v>
      </c>
      <c r="B44" s="79"/>
      <c r="C44" s="79"/>
      <c r="D44" s="79"/>
      <c r="E44" s="5"/>
    </row>
    <row r="45" spans="1:8">
      <c r="B45" s="80" t="s">
        <v>19</v>
      </c>
      <c r="C45" s="80"/>
      <c r="D45" s="80"/>
      <c r="E45" s="6" t="s">
        <v>6</v>
      </c>
    </row>
    <row r="46" spans="1:8">
      <c r="A46" s="13" t="s">
        <v>35</v>
      </c>
    </row>
    <row r="47" spans="1:8">
      <c r="A47" s="2" t="s">
        <v>41</v>
      </c>
      <c r="B47" s="24">
        <f>'2кв'!B53</f>
        <v>-58570.734999999986</v>
      </c>
    </row>
    <row r="48" spans="1:8">
      <c r="A48" s="2" t="s">
        <v>75</v>
      </c>
      <c r="B48" s="16"/>
    </row>
    <row r="49" spans="1:2">
      <c r="A49" s="2" t="s">
        <v>37</v>
      </c>
      <c r="B49" s="17">
        <f>326112.45-847.6</f>
        <v>325264.85000000003</v>
      </c>
    </row>
    <row r="50" spans="1:2">
      <c r="A50" s="2" t="s">
        <v>45</v>
      </c>
      <c r="B50" s="32">
        <f>350*3</f>
        <v>1050</v>
      </c>
    </row>
    <row r="51" spans="1:2">
      <c r="A51" s="2" t="s">
        <v>43</v>
      </c>
      <c r="B51" s="17">
        <f>3*330+90</f>
        <v>1080</v>
      </c>
    </row>
    <row r="52" spans="1:2">
      <c r="A52" s="2" t="s">
        <v>46</v>
      </c>
      <c r="B52" s="17">
        <f>3*300</f>
        <v>900</v>
      </c>
    </row>
    <row r="53" spans="1:2" ht="30">
      <c r="A53" s="33" t="s">
        <v>38</v>
      </c>
      <c r="B53" s="17">
        <f>E33</f>
        <v>308162.60000000003</v>
      </c>
    </row>
    <row r="54" spans="1:2">
      <c r="A54" s="18" t="s">
        <v>36</v>
      </c>
      <c r="B54" s="24">
        <f>B47+B49+B50+B51+B52-B53</f>
        <v>-38438.484999999986</v>
      </c>
    </row>
  </sheetData>
  <mergeCells count="29">
    <mergeCell ref="A40:E40"/>
    <mergeCell ref="A41:D41"/>
    <mergeCell ref="B42:D42"/>
    <mergeCell ref="A44:D44"/>
    <mergeCell ref="B45:D45"/>
    <mergeCell ref="A39:E39"/>
    <mergeCell ref="A14:E14"/>
    <mergeCell ref="A15:E15"/>
    <mergeCell ref="A16:E16"/>
    <mergeCell ref="A17:E17"/>
    <mergeCell ref="A18:E18"/>
    <mergeCell ref="A19:E19"/>
    <mergeCell ref="A20:E20"/>
    <mergeCell ref="A35:E35"/>
    <mergeCell ref="A36:E36"/>
    <mergeCell ref="A37:E37"/>
    <mergeCell ref="A38:E38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15748031496062992" bottom="0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3"/>
  <sheetViews>
    <sheetView view="pageBreakPreview" topLeftCell="A34" zoomScaleSheetLayoutView="100" workbookViewId="0">
      <selection activeCell="E24" sqref="E24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.85546875" style="2" customWidth="1"/>
    <col min="4" max="4" width="14.5703125" style="2" customWidth="1"/>
    <col min="5" max="5" width="15.85546875" style="2" customWidth="1"/>
    <col min="6" max="6" width="9.140625" style="2"/>
    <col min="7" max="7" width="12.140625" style="2" bestFit="1" customWidth="1"/>
    <col min="8" max="8" width="17.28515625" style="2" customWidth="1"/>
    <col min="9" max="16384" width="9.140625" style="2"/>
  </cols>
  <sheetData>
    <row r="1" spans="1:5" ht="15.75">
      <c r="A1" s="68" t="s">
        <v>11</v>
      </c>
      <c r="B1" s="68"/>
      <c r="C1" s="68"/>
      <c r="D1" s="68"/>
      <c r="E1" s="68"/>
    </row>
    <row r="2" spans="1:5" ht="27.75" customHeight="1">
      <c r="A2" s="69" t="s">
        <v>12</v>
      </c>
      <c r="B2" s="70"/>
      <c r="C2" s="70"/>
      <c r="D2" s="70"/>
      <c r="E2" s="70"/>
    </row>
    <row r="3" spans="1:5">
      <c r="A3" s="71" t="s">
        <v>66</v>
      </c>
      <c r="B3" s="71"/>
      <c r="C3" s="71"/>
      <c r="D3" s="71"/>
      <c r="E3" s="71"/>
    </row>
    <row r="4" spans="1:5" s="1" customFormat="1" ht="15.75" customHeight="1">
      <c r="A4" s="25" t="s">
        <v>13</v>
      </c>
      <c r="B4" s="4"/>
      <c r="C4" s="4"/>
      <c r="D4" s="74" t="s">
        <v>67</v>
      </c>
      <c r="E4" s="74"/>
    </row>
    <row r="5" spans="1:5">
      <c r="A5" s="41"/>
      <c r="B5" s="4"/>
      <c r="C5" s="4"/>
      <c r="D5" s="4"/>
      <c r="E5" s="4"/>
    </row>
    <row r="6" spans="1:5">
      <c r="A6" s="72" t="s">
        <v>0</v>
      </c>
      <c r="B6" s="72"/>
      <c r="C6" s="72"/>
      <c r="D6" s="72"/>
      <c r="E6" s="72"/>
    </row>
    <row r="7" spans="1:5">
      <c r="A7" s="73" t="s">
        <v>25</v>
      </c>
      <c r="B7" s="73"/>
      <c r="C7" s="73"/>
      <c r="D7" s="73"/>
      <c r="E7" s="73"/>
    </row>
    <row r="8" spans="1:5">
      <c r="A8" s="67" t="s">
        <v>1</v>
      </c>
      <c r="B8" s="67"/>
      <c r="C8" s="67"/>
      <c r="D8" s="67"/>
      <c r="E8" s="67"/>
    </row>
    <row r="9" spans="1:5">
      <c r="A9" s="72" t="s">
        <v>26</v>
      </c>
      <c r="B9" s="72"/>
      <c r="C9" s="72"/>
      <c r="D9" s="72"/>
      <c r="E9" s="72"/>
    </row>
    <row r="10" spans="1:5" ht="25.9" customHeight="1">
      <c r="A10" s="76" t="s">
        <v>14</v>
      </c>
      <c r="B10" s="77"/>
      <c r="C10" s="77"/>
      <c r="D10" s="77"/>
      <c r="E10" s="77"/>
    </row>
    <row r="11" spans="1:5" ht="30.75" customHeight="1">
      <c r="A11" s="72" t="s">
        <v>27</v>
      </c>
      <c r="B11" s="72"/>
      <c r="C11" s="72"/>
      <c r="D11" s="72"/>
      <c r="E11" s="72"/>
    </row>
    <row r="12" spans="1:5" ht="16.5" customHeight="1">
      <c r="A12" s="67" t="s">
        <v>15</v>
      </c>
      <c r="B12" s="78"/>
      <c r="C12" s="78"/>
      <c r="D12" s="78"/>
      <c r="E12" s="78"/>
    </row>
    <row r="13" spans="1:5" ht="16.5" customHeight="1">
      <c r="A13" s="72" t="s">
        <v>22</v>
      </c>
      <c r="B13" s="72"/>
      <c r="C13" s="72"/>
      <c r="D13" s="72"/>
      <c r="E13" s="72"/>
    </row>
    <row r="14" spans="1:5" ht="17.25" customHeight="1">
      <c r="A14" s="67" t="s">
        <v>2</v>
      </c>
      <c r="B14" s="78"/>
      <c r="C14" s="78"/>
      <c r="D14" s="78"/>
      <c r="E14" s="78"/>
    </row>
    <row r="15" spans="1:5" ht="17.25" customHeight="1">
      <c r="A15" s="72" t="s">
        <v>23</v>
      </c>
      <c r="B15" s="72"/>
      <c r="C15" s="72"/>
      <c r="D15" s="72"/>
      <c r="E15" s="72"/>
    </row>
    <row r="16" spans="1:5">
      <c r="A16" s="67" t="s">
        <v>16</v>
      </c>
      <c r="B16" s="78"/>
      <c r="C16" s="78"/>
      <c r="D16" s="78"/>
      <c r="E16" s="78"/>
    </row>
    <row r="17" spans="1:7">
      <c r="A17" s="72" t="s">
        <v>17</v>
      </c>
      <c r="B17" s="72"/>
      <c r="C17" s="72"/>
      <c r="D17" s="72"/>
      <c r="E17" s="72"/>
    </row>
    <row r="18" spans="1:7" ht="60.75" customHeight="1">
      <c r="A18" s="72" t="s">
        <v>28</v>
      </c>
      <c r="B18" s="72"/>
      <c r="C18" s="72"/>
      <c r="D18" s="72"/>
      <c r="E18" s="72"/>
    </row>
    <row r="19" spans="1:7" ht="31.5" customHeight="1">
      <c r="A19" s="75" t="s">
        <v>29</v>
      </c>
      <c r="B19" s="75"/>
      <c r="C19" s="75"/>
      <c r="D19" s="75"/>
      <c r="E19" s="75"/>
    </row>
    <row r="20" spans="1:7">
      <c r="A20" s="75"/>
      <c r="B20" s="75"/>
      <c r="C20" s="75"/>
      <c r="D20" s="75"/>
      <c r="E20" s="75"/>
      <c r="F20" s="2">
        <v>4416</v>
      </c>
      <c r="G20" s="2">
        <v>3</v>
      </c>
    </row>
    <row r="21" spans="1:7" ht="130.5" customHeight="1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22" t="s">
        <v>44</v>
      </c>
      <c r="B22" s="9" t="s">
        <v>42</v>
      </c>
      <c r="C22" s="3" t="s">
        <v>4</v>
      </c>
      <c r="D22" s="3">
        <v>14.15</v>
      </c>
      <c r="E22" s="8">
        <f>D22*F20*G20</f>
        <v>187459.20000000001</v>
      </c>
      <c r="G22" s="19"/>
    </row>
    <row r="23" spans="1:7">
      <c r="A23" s="7" t="s">
        <v>47</v>
      </c>
      <c r="B23" s="9" t="s">
        <v>68</v>
      </c>
      <c r="C23" s="3" t="s">
        <v>32</v>
      </c>
      <c r="D23" s="3"/>
      <c r="E23" s="8">
        <v>0</v>
      </c>
      <c r="G23" s="19"/>
    </row>
    <row r="24" spans="1:7">
      <c r="A24" s="7" t="s">
        <v>39</v>
      </c>
      <c r="B24" s="9" t="s">
        <v>24</v>
      </c>
      <c r="C24" s="3" t="s">
        <v>4</v>
      </c>
      <c r="D24" s="3">
        <v>5.42</v>
      </c>
      <c r="E24" s="8">
        <f>D24*F20*3</f>
        <v>71804.160000000003</v>
      </c>
      <c r="G24" s="19"/>
    </row>
    <row r="25" spans="1:7">
      <c r="A25" s="7" t="s">
        <v>48</v>
      </c>
      <c r="B25" s="9" t="s">
        <v>108</v>
      </c>
      <c r="C25" s="23" t="s">
        <v>32</v>
      </c>
      <c r="D25" s="23"/>
      <c r="E25" s="8">
        <v>5336.12</v>
      </c>
      <c r="G25" s="19"/>
    </row>
    <row r="26" spans="1:7">
      <c r="A26" s="7" t="s">
        <v>49</v>
      </c>
      <c r="B26" s="9" t="s">
        <v>108</v>
      </c>
      <c r="C26" s="23" t="s">
        <v>32</v>
      </c>
      <c r="D26" s="23"/>
      <c r="E26" s="8">
        <v>0</v>
      </c>
      <c r="G26" s="19"/>
    </row>
    <row r="27" spans="1:7">
      <c r="A27" s="7" t="s">
        <v>50</v>
      </c>
      <c r="B27" s="9" t="s">
        <v>108</v>
      </c>
      <c r="C27" s="23" t="s">
        <v>32</v>
      </c>
      <c r="D27" s="23"/>
      <c r="E27" s="8">
        <v>7572.25</v>
      </c>
      <c r="G27" s="19"/>
    </row>
    <row r="28" spans="1:7">
      <c r="A28" s="7" t="s">
        <v>51</v>
      </c>
      <c r="B28" s="9" t="s">
        <v>108</v>
      </c>
      <c r="C28" s="23" t="s">
        <v>32</v>
      </c>
      <c r="D28" s="23"/>
      <c r="E28" s="8">
        <v>7380.73</v>
      </c>
      <c r="G28" s="19"/>
    </row>
    <row r="29" spans="1:7">
      <c r="A29" s="7" t="s">
        <v>30</v>
      </c>
      <c r="B29" s="9" t="s">
        <v>108</v>
      </c>
      <c r="C29" s="23" t="s">
        <v>32</v>
      </c>
      <c r="D29" s="23"/>
      <c r="E29" s="8">
        <f>1800+6574.54</f>
        <v>8374.5400000000009</v>
      </c>
      <c r="G29" s="19"/>
    </row>
    <row r="30" spans="1:7" ht="17.25" customHeight="1">
      <c r="A30" s="14" t="s">
        <v>76</v>
      </c>
      <c r="B30" s="9" t="s">
        <v>77</v>
      </c>
      <c r="C30" s="23" t="s">
        <v>64</v>
      </c>
      <c r="D30" s="42">
        <v>3</v>
      </c>
      <c r="E30" s="36">
        <f>D30*235.95</f>
        <v>707.84999999999991</v>
      </c>
      <c r="G30" s="19"/>
    </row>
    <row r="31" spans="1:7">
      <c r="A31" s="37"/>
      <c r="B31" s="9"/>
      <c r="C31" s="23"/>
      <c r="D31" s="38"/>
      <c r="E31" s="36"/>
      <c r="G31" s="19"/>
    </row>
    <row r="32" spans="1:7">
      <c r="A32" s="21" t="s">
        <v>40</v>
      </c>
      <c r="B32" s="10"/>
      <c r="C32" s="11"/>
      <c r="D32" s="11"/>
      <c r="E32" s="12">
        <f>SUM(E22:E31)</f>
        <v>288634.84999999998</v>
      </c>
    </row>
    <row r="33" spans="1:8" ht="14.45" customHeight="1"/>
    <row r="34" spans="1:8" ht="32.25" customHeight="1">
      <c r="A34" s="81" t="s">
        <v>109</v>
      </c>
      <c r="B34" s="81"/>
      <c r="C34" s="81"/>
      <c r="D34" s="81"/>
      <c r="E34" s="81"/>
    </row>
    <row r="35" spans="1:8">
      <c r="A35" s="72" t="s">
        <v>21</v>
      </c>
      <c r="B35" s="72"/>
      <c r="C35" s="72"/>
      <c r="D35" s="72"/>
      <c r="E35" s="72"/>
      <c r="F35" s="13"/>
      <c r="G35" s="13"/>
      <c r="H35" s="15"/>
    </row>
    <row r="36" spans="1:8" ht="18" customHeight="1">
      <c r="A36" s="72" t="s">
        <v>20</v>
      </c>
      <c r="B36" s="72"/>
      <c r="C36" s="72"/>
      <c r="D36" s="72"/>
      <c r="E36" s="72"/>
    </row>
    <row r="37" spans="1:8">
      <c r="A37" s="72"/>
      <c r="B37" s="72"/>
      <c r="C37" s="72"/>
      <c r="D37" s="72"/>
      <c r="E37" s="72"/>
    </row>
    <row r="38" spans="1:8">
      <c r="A38" s="82" t="s">
        <v>5</v>
      </c>
      <c r="B38" s="82"/>
      <c r="C38" s="82"/>
      <c r="D38" s="82"/>
      <c r="E38" s="82"/>
    </row>
    <row r="39" spans="1:8">
      <c r="A39" s="72" t="s">
        <v>18</v>
      </c>
      <c r="B39" s="72"/>
      <c r="C39" s="72"/>
      <c r="D39" s="72"/>
      <c r="E39" s="72"/>
    </row>
    <row r="40" spans="1:8">
      <c r="A40" s="79" t="s">
        <v>33</v>
      </c>
      <c r="B40" s="79"/>
      <c r="C40" s="79"/>
      <c r="D40" s="79"/>
      <c r="E40" s="5"/>
    </row>
    <row r="41" spans="1:8">
      <c r="B41" s="80" t="s">
        <v>19</v>
      </c>
      <c r="C41" s="80"/>
      <c r="D41" s="80"/>
      <c r="E41" s="6" t="s">
        <v>6</v>
      </c>
    </row>
    <row r="42" spans="1:8">
      <c r="A42" s="39"/>
      <c r="B42" s="39"/>
      <c r="C42" s="39"/>
      <c r="D42" s="39"/>
      <c r="E42" s="39"/>
    </row>
    <row r="43" spans="1:8">
      <c r="A43" s="79" t="s">
        <v>34</v>
      </c>
      <c r="B43" s="79"/>
      <c r="C43" s="79"/>
      <c r="D43" s="79"/>
      <c r="E43" s="5"/>
    </row>
    <row r="44" spans="1:8">
      <c r="B44" s="80" t="s">
        <v>19</v>
      </c>
      <c r="C44" s="80"/>
      <c r="D44" s="80"/>
      <c r="E44" s="6" t="s">
        <v>6</v>
      </c>
    </row>
    <row r="45" spans="1:8">
      <c r="A45" s="13" t="s">
        <v>35</v>
      </c>
    </row>
    <row r="46" spans="1:8">
      <c r="A46" s="2" t="s">
        <v>41</v>
      </c>
      <c r="B46" s="24">
        <f>'3кв'!B54</f>
        <v>-38438.484999999986</v>
      </c>
    </row>
    <row r="47" spans="1:8">
      <c r="A47" s="2" t="s">
        <v>78</v>
      </c>
      <c r="B47" s="16"/>
    </row>
    <row r="48" spans="1:8">
      <c r="A48" s="2" t="s">
        <v>37</v>
      </c>
      <c r="B48" s="17">
        <v>342314.84</v>
      </c>
    </row>
    <row r="49" spans="1:2">
      <c r="A49" s="2" t="s">
        <v>45</v>
      </c>
      <c r="B49" s="32">
        <f>350*3</f>
        <v>1050</v>
      </c>
    </row>
    <row r="50" spans="1:2">
      <c r="A50" s="2" t="s">
        <v>43</v>
      </c>
      <c r="B50" s="17">
        <f>3*330</f>
        <v>990</v>
      </c>
    </row>
    <row r="51" spans="1:2">
      <c r="A51" s="2" t="s">
        <v>46</v>
      </c>
      <c r="B51" s="17">
        <f>3*300</f>
        <v>900</v>
      </c>
    </row>
    <row r="52" spans="1:2" ht="30">
      <c r="A52" s="40" t="s">
        <v>38</v>
      </c>
      <c r="B52" s="17">
        <f>E32</f>
        <v>288634.84999999998</v>
      </c>
    </row>
    <row r="53" spans="1:2">
      <c r="A53" s="18" t="s">
        <v>36</v>
      </c>
      <c r="B53" s="24">
        <f>B46+B48+B49+B50+B51-B52</f>
        <v>18181.505000000063</v>
      </c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38:E38"/>
    <mergeCell ref="A14:E14"/>
    <mergeCell ref="A15:E15"/>
    <mergeCell ref="A16:E16"/>
    <mergeCell ref="A17:E17"/>
    <mergeCell ref="A18:E18"/>
    <mergeCell ref="A19:E19"/>
    <mergeCell ref="A20:E20"/>
    <mergeCell ref="A34:E34"/>
    <mergeCell ref="A35:E35"/>
    <mergeCell ref="A36:E36"/>
    <mergeCell ref="A37:E37"/>
    <mergeCell ref="A39:E39"/>
    <mergeCell ref="A40:D40"/>
    <mergeCell ref="B41:D41"/>
    <mergeCell ref="A43:D43"/>
    <mergeCell ref="B44:D44"/>
  </mergeCells>
  <printOptions horizontalCentered="1"/>
  <pageMargins left="0.31496062992125984" right="0.31496062992125984" top="0.15748031496062992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9"/>
  <sheetViews>
    <sheetView tabSelected="1" view="pageBreakPreview" topLeftCell="A16" zoomScaleSheetLayoutView="100" workbookViewId="0">
      <selection activeCell="A41" sqref="A41:XFD41"/>
    </sheetView>
  </sheetViews>
  <sheetFormatPr defaultRowHeight="15.75"/>
  <cols>
    <col min="1" max="1" width="10.5703125" style="1" customWidth="1"/>
    <col min="2" max="2" width="54.28515625" style="1" customWidth="1"/>
    <col min="3" max="3" width="16.140625" style="66" customWidth="1"/>
    <col min="4" max="4" width="11.85546875" style="1" customWidth="1"/>
    <col min="5" max="5" width="14.7109375" style="1" customWidth="1"/>
    <col min="6" max="6" width="19.28515625" style="1" customWidth="1"/>
    <col min="7" max="7" width="12" style="1" customWidth="1"/>
    <col min="8" max="8" width="13.5703125" style="1" customWidth="1"/>
    <col min="9" max="16384" width="9.140625" style="1"/>
  </cols>
  <sheetData>
    <row r="1" spans="1:5">
      <c r="A1" s="83" t="s">
        <v>79</v>
      </c>
      <c r="B1" s="83"/>
      <c r="C1" s="83"/>
      <c r="D1" s="43"/>
    </row>
    <row r="2" spans="1:5">
      <c r="A2" s="84" t="s">
        <v>80</v>
      </c>
      <c r="B2" s="84"/>
      <c r="C2" s="84"/>
      <c r="D2" s="44"/>
    </row>
    <row r="3" spans="1:5">
      <c r="A3" s="84" t="s">
        <v>81</v>
      </c>
      <c r="B3" s="84"/>
      <c r="C3" s="84"/>
      <c r="D3" s="44"/>
    </row>
    <row r="4" spans="1:5">
      <c r="A4" s="83" t="s">
        <v>102</v>
      </c>
      <c r="B4" s="83"/>
      <c r="C4" s="83"/>
      <c r="D4" s="43"/>
    </row>
    <row r="5" spans="1:5">
      <c r="A5" s="85"/>
      <c r="B5" s="85"/>
      <c r="C5" s="85"/>
    </row>
    <row r="6" spans="1:5">
      <c r="A6" s="44"/>
      <c r="B6" s="45" t="s">
        <v>82</v>
      </c>
      <c r="C6" s="46">
        <f>'1кв'!B46</f>
        <v>-110707.8</v>
      </c>
      <c r="D6" s="47"/>
    </row>
    <row r="7" spans="1:5">
      <c r="A7" s="48" t="s">
        <v>83</v>
      </c>
      <c r="B7" s="45" t="s">
        <v>103</v>
      </c>
      <c r="C7" s="49"/>
      <c r="D7" s="47"/>
    </row>
    <row r="8" spans="1:5">
      <c r="A8" s="44"/>
      <c r="B8" s="50" t="s">
        <v>84</v>
      </c>
      <c r="C8" s="49"/>
      <c r="D8" s="47"/>
    </row>
    <row r="9" spans="1:5">
      <c r="A9" s="44"/>
      <c r="B9" s="7" t="s">
        <v>106</v>
      </c>
      <c r="C9" s="49"/>
      <c r="D9" s="47"/>
    </row>
    <row r="10" spans="1:5">
      <c r="A10" s="44"/>
      <c r="B10" s="7" t="s">
        <v>104</v>
      </c>
      <c r="C10" s="49"/>
      <c r="D10" s="47"/>
    </row>
    <row r="11" spans="1:5">
      <c r="A11" s="44"/>
      <c r="B11" s="7" t="s">
        <v>107</v>
      </c>
      <c r="C11" s="49"/>
      <c r="D11" s="47"/>
    </row>
    <row r="12" spans="1:5">
      <c r="A12" s="44"/>
      <c r="B12" s="7" t="s">
        <v>105</v>
      </c>
      <c r="C12" s="49"/>
      <c r="D12" s="47"/>
    </row>
    <row r="13" spans="1:5">
      <c r="B13" s="51" t="s">
        <v>85</v>
      </c>
      <c r="C13" s="52">
        <f>'1кв'!B48+'2кв'!B48+'3кв'!B49+'4кв'!B48</f>
        <v>1265733.8</v>
      </c>
      <c r="D13" s="53"/>
      <c r="E13" s="54"/>
    </row>
    <row r="14" spans="1:5">
      <c r="A14" s="48"/>
      <c r="B14" s="51" t="s">
        <v>45</v>
      </c>
      <c r="C14" s="52">
        <f>'1кв'!B49+'2кв'!B49+'3кв'!B50+'4кв'!B49</f>
        <v>4200</v>
      </c>
      <c r="D14" s="53"/>
      <c r="E14" s="54"/>
    </row>
    <row r="15" spans="1:5">
      <c r="A15" s="48"/>
      <c r="B15" s="51" t="s">
        <v>43</v>
      </c>
      <c r="C15" s="52">
        <f>'1кв'!B50+'2кв'!B50+'3кв'!B51+'4кв'!B50</f>
        <v>4230</v>
      </c>
      <c r="D15" s="53"/>
      <c r="E15" s="54"/>
    </row>
    <row r="16" spans="1:5">
      <c r="A16" s="48"/>
      <c r="B16" s="51" t="s">
        <v>46</v>
      </c>
      <c r="C16" s="52">
        <f>'1кв'!B51+'2кв'!B51+'3кв'!B52+'4кв'!B51</f>
        <v>3600</v>
      </c>
      <c r="D16" s="53"/>
      <c r="E16" s="54"/>
    </row>
    <row r="17" spans="1:5">
      <c r="A17" s="55"/>
      <c r="B17" s="51" t="s">
        <v>86</v>
      </c>
      <c r="C17" s="49">
        <f>SUM(C13:C16)</f>
        <v>1277763.8</v>
      </c>
      <c r="D17" s="47"/>
      <c r="E17" s="54"/>
    </row>
    <row r="18" spans="1:5">
      <c r="B18" s="86"/>
      <c r="C18" s="87"/>
      <c r="D18" s="56"/>
    </row>
    <row r="19" spans="1:5">
      <c r="A19" s="57" t="s">
        <v>87</v>
      </c>
      <c r="B19" s="7" t="s">
        <v>88</v>
      </c>
      <c r="C19" s="52">
        <f>'1кв'!E22+'2кв'!E22+'3кв'!E22+'4кв'!E22</f>
        <v>722016</v>
      </c>
      <c r="D19" s="56"/>
    </row>
    <row r="20" spans="1:5" ht="30">
      <c r="A20" s="57"/>
      <c r="B20" s="7" t="s">
        <v>52</v>
      </c>
      <c r="C20" s="52">
        <f>'1кв'!E23</f>
        <v>7612.74</v>
      </c>
      <c r="D20" s="56"/>
    </row>
    <row r="21" spans="1:5">
      <c r="A21" s="57"/>
      <c r="B21" s="7" t="s">
        <v>39</v>
      </c>
      <c r="C21" s="52">
        <f>'1кв'!E25+'2кв'!E24+'3кв'!E24+'4кв'!E24</f>
        <v>276088.32000000001</v>
      </c>
      <c r="D21" s="56"/>
    </row>
    <row r="22" spans="1:5">
      <c r="A22" s="57"/>
      <c r="B22" s="7" t="s">
        <v>47</v>
      </c>
      <c r="C22" s="52">
        <f>'3кв'!E23</f>
        <v>2045.05</v>
      </c>
      <c r="D22" s="56"/>
    </row>
    <row r="23" spans="1:5">
      <c r="A23" s="57"/>
      <c r="B23" s="58" t="s">
        <v>48</v>
      </c>
      <c r="C23" s="52">
        <f>'1кв'!E26+'2кв'!E25+'3кв'!E25+'4кв'!E25</f>
        <v>34069.815000000002</v>
      </c>
      <c r="D23" s="56"/>
    </row>
    <row r="24" spans="1:5">
      <c r="B24" s="59" t="s">
        <v>49</v>
      </c>
      <c r="C24" s="52">
        <f>'1кв'!E27+'2кв'!E26+'3кв'!E26+'4кв'!E26</f>
        <v>14444.34</v>
      </c>
      <c r="D24" s="56"/>
      <c r="E24" s="54"/>
    </row>
    <row r="25" spans="1:5">
      <c r="B25" s="58" t="s">
        <v>50</v>
      </c>
      <c r="C25" s="52">
        <f>'1кв'!E28+'2кв'!E27+'3кв'!E27+'4кв'!E27</f>
        <v>30868.28</v>
      </c>
      <c r="D25" s="56"/>
      <c r="E25" s="54"/>
    </row>
    <row r="26" spans="1:5">
      <c r="B26" s="58" t="s">
        <v>51</v>
      </c>
      <c r="C26" s="52">
        <f>'1кв'!E29+'2кв'!E28+'3кв'!E28+'4кв'!E28</f>
        <v>29635.84</v>
      </c>
      <c r="D26" s="56"/>
    </row>
    <row r="27" spans="1:5">
      <c r="A27" s="57"/>
      <c r="B27" s="60" t="s">
        <v>30</v>
      </c>
      <c r="C27" s="52">
        <f>'1кв'!E30+'2кв'!E29+'3кв'!E29+'4кв'!E29</f>
        <v>15184.74</v>
      </c>
      <c r="D27" s="56"/>
    </row>
    <row r="28" spans="1:5">
      <c r="A28" s="57"/>
      <c r="B28" s="61" t="s">
        <v>89</v>
      </c>
      <c r="C28" s="52">
        <f>'2кв'!E30+'3кв'!E30+'3кв'!E31+'4кв'!E30</f>
        <v>6300.73</v>
      </c>
      <c r="D28" s="56"/>
    </row>
    <row r="29" spans="1:5">
      <c r="A29" s="57"/>
      <c r="B29" s="61" t="s">
        <v>90</v>
      </c>
      <c r="C29" s="52">
        <f>SUM(C31:C33)</f>
        <v>10608.64</v>
      </c>
      <c r="D29" s="56"/>
    </row>
    <row r="30" spans="1:5">
      <c r="A30" s="57"/>
      <c r="B30" s="60" t="s">
        <v>84</v>
      </c>
      <c r="C30" s="52"/>
      <c r="D30" s="56"/>
    </row>
    <row r="31" spans="1:5" ht="31.5">
      <c r="A31" s="57"/>
      <c r="B31" s="60" t="s">
        <v>91</v>
      </c>
      <c r="C31" s="52">
        <f>'2кв'!E31</f>
        <v>5131.8999999999996</v>
      </c>
      <c r="D31" s="56"/>
    </row>
    <row r="32" spans="1:5" ht="18" customHeight="1">
      <c r="A32" s="57"/>
      <c r="B32" s="14" t="s">
        <v>110</v>
      </c>
      <c r="C32" s="52">
        <f>'3кв'!E32</f>
        <v>5476.74</v>
      </c>
      <c r="D32" s="56"/>
    </row>
    <row r="33" spans="1:6" ht="18" customHeight="1">
      <c r="A33" s="57"/>
      <c r="B33" s="37"/>
      <c r="C33" s="52"/>
      <c r="D33" s="56"/>
    </row>
    <row r="34" spans="1:6">
      <c r="B34" s="62" t="s">
        <v>92</v>
      </c>
      <c r="C34" s="49">
        <f>SUM(C19:C29)</f>
        <v>1148874.4950000001</v>
      </c>
      <c r="D34" s="56"/>
      <c r="E34" s="54"/>
      <c r="F34" s="54"/>
    </row>
    <row r="35" spans="1:6">
      <c r="B35" s="63" t="s">
        <v>93</v>
      </c>
      <c r="C35" s="46">
        <f>(C6+C17)-C34</f>
        <v>18181.504999999888</v>
      </c>
      <c r="D35" s="56"/>
      <c r="E35" s="54"/>
    </row>
    <row r="36" spans="1:6">
      <c r="B36" s="48" t="s">
        <v>94</v>
      </c>
      <c r="C36" s="48"/>
      <c r="D36" s="56"/>
    </row>
    <row r="37" spans="1:6">
      <c r="B37" s="48" t="s">
        <v>95</v>
      </c>
      <c r="C37" s="48">
        <v>72587.95</v>
      </c>
      <c r="D37" s="56"/>
    </row>
    <row r="38" spans="1:6">
      <c r="B38" s="64" t="s">
        <v>96</v>
      </c>
      <c r="C38" s="64">
        <v>105457.64</v>
      </c>
      <c r="D38" s="56"/>
    </row>
    <row r="39" spans="1:6">
      <c r="B39" s="48" t="s">
        <v>97</v>
      </c>
      <c r="C39" s="48">
        <f>C38-C37</f>
        <v>32869.69</v>
      </c>
      <c r="D39" s="56"/>
    </row>
    <row r="40" spans="1:6">
      <c r="B40" s="48"/>
      <c r="C40" s="65"/>
      <c r="D40" s="56"/>
    </row>
    <row r="41" spans="1:6">
      <c r="B41" s="48"/>
      <c r="C41" s="65"/>
      <c r="D41" s="56"/>
    </row>
    <row r="42" spans="1:6">
      <c r="A42" s="1" t="s">
        <v>98</v>
      </c>
      <c r="B42" s="48" t="s">
        <v>99</v>
      </c>
      <c r="C42" s="65"/>
      <c r="D42" s="56"/>
    </row>
    <row r="43" spans="1:6">
      <c r="B43" s="48" t="s">
        <v>100</v>
      </c>
      <c r="C43" s="65"/>
      <c r="D43" s="56"/>
    </row>
    <row r="44" spans="1:6">
      <c r="B44" s="48" t="s">
        <v>101</v>
      </c>
      <c r="C44" s="65"/>
      <c r="D44" s="56"/>
    </row>
    <row r="45" spans="1:6">
      <c r="B45" s="48"/>
      <c r="C45" s="65"/>
      <c r="D45" s="56"/>
    </row>
    <row r="46" spans="1:6">
      <c r="B46" s="48"/>
      <c r="C46" s="65"/>
      <c r="D46" s="56"/>
    </row>
    <row r="47" spans="1:6">
      <c r="B47" s="48"/>
      <c r="C47" s="65"/>
      <c r="D47" s="56"/>
    </row>
    <row r="48" spans="1:6">
      <c r="B48" s="48"/>
      <c r="C48" s="65"/>
      <c r="D48" s="56"/>
    </row>
    <row r="49" spans="2:4">
      <c r="B49" s="48"/>
      <c r="C49" s="65"/>
      <c r="D49" s="56"/>
    </row>
  </sheetData>
  <mergeCells count="6">
    <mergeCell ref="B18:C18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2023-03-02T11:04:13Z</dcterms:modified>
</cp:coreProperties>
</file>