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'1кв'!$A$1:$E$57</definedName>
    <definedName name="_xlnm.Print_Area" localSheetId="1">'2кв'!$A$1:$E$56</definedName>
    <definedName name="_xlnm.Print_Area" localSheetId="2">'3кв'!$A$1:$E$57</definedName>
    <definedName name="_xlnm.Print_Area" localSheetId="3">'4кв'!$A$1:$E$55</definedName>
    <definedName name="_xlnm.Print_Area" localSheetId="4">отчет!$A$1:$C$49</definedName>
  </definedNames>
  <calcPr calcId="124519"/>
</workbook>
</file>

<file path=xl/calcChain.xml><?xml version="1.0" encoding="utf-8"?>
<calcChain xmlns="http://schemas.openxmlformats.org/spreadsheetml/2006/main">
  <c r="C19" i="23"/>
  <c r="C35"/>
  <c r="C34"/>
  <c r="C33"/>
  <c r="C32"/>
  <c r="C31"/>
  <c r="C29" s="1"/>
  <c r="C28"/>
  <c r="C24"/>
  <c r="C25"/>
  <c r="C26"/>
  <c r="C27"/>
  <c r="C23"/>
  <c r="C21"/>
  <c r="C20"/>
  <c r="B51" i="22"/>
  <c r="C14" i="23" s="1"/>
  <c r="C15"/>
  <c r="C16"/>
  <c r="C13"/>
  <c r="C17" s="1"/>
  <c r="C6"/>
  <c r="C42"/>
  <c r="C37" l="1"/>
  <c r="C38" s="1"/>
  <c r="B55" i="22" l="1"/>
  <c r="B48"/>
  <c r="E31"/>
  <c r="E28"/>
  <c r="E29"/>
  <c r="B53"/>
  <c r="B52"/>
  <c r="F20"/>
  <c r="E22" s="1"/>
  <c r="E23" l="1"/>
  <c r="B54" s="1"/>
  <c r="B50" i="21"/>
  <c r="E33"/>
  <c r="B52"/>
  <c r="E31"/>
  <c r="B55" l="1"/>
  <c r="B54"/>
  <c r="E22"/>
  <c r="F20"/>
  <c r="E23" s="1"/>
  <c r="B56" l="1"/>
  <c r="B57" s="1"/>
  <c r="E32" i="20"/>
  <c r="B51"/>
  <c r="B49"/>
  <c r="B54"/>
  <c r="B53"/>
  <c r="E31"/>
  <c r="F20"/>
  <c r="E22" s="1"/>
  <c r="B55" l="1"/>
  <c r="E23"/>
  <c r="B56"/>
  <c r="B52" i="19"/>
  <c r="E32" l="1"/>
  <c r="E30"/>
  <c r="B54"/>
  <c r="E33" l="1"/>
  <c r="E31"/>
  <c r="B55" l="1"/>
  <c r="E23"/>
  <c r="F20"/>
  <c r="E24" s="1"/>
  <c r="E22" l="1"/>
  <c r="B56" s="1"/>
  <c r="B57" s="1"/>
</calcChain>
</file>

<file path=xl/sharedStrings.xml><?xml version="1.0" encoding="utf-8"?>
<sst xmlns="http://schemas.openxmlformats.org/spreadsheetml/2006/main" count="357" uniqueCount="127">
  <si>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</si>
  <si>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</si>
  <si>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</si>
  <si>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</si>
  <si>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</si>
  <si>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</si>
  <si>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</si>
  <si>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</si>
  <si>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</si>
  <si>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</si>
  <si>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</si>
  <si>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</si>
  <si>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</si>
  <si>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</si>
  <si>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</si>
  <si>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</si>
  <si>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</si>
  <si>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</si>
  <si>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</si>
  <si>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</si>
  <si>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</si>
  <si>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</si>
  <si>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</si>
  <si>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</si>
  <si>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</si>
  <si>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</si>
  <si>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Правды, д. 6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</si>
  <si>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Синцовой Людмилы Васильевны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</si>
  <si>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№9 от 07.03.2015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</si>
  <si>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</si>
  <si>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</si>
  <si>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ч/час</t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</si>
  <si>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</si>
  <si>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</si>
  <si>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</si>
  <si>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</si>
  <si>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Синцовой Л.В.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</si>
  <si>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</si>
  <si>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</si>
  <si>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Sдома=1788,5+547,4 (не жилые)=2335,9м2</t>
  </si>
  <si>
    <t>Расходы по содержанию и тек.ремонту, руб.</t>
  </si>
  <si>
    <t>Оплачено + нежилые , руб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</si>
  <si>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</si>
  <si>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</si>
  <si>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</si>
  <si>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</si>
  <si>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январь</t>
  </si>
  <si>
    <t>февраль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</si>
  <si>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</si>
  <si>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</si>
  <si>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</si>
  <si>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</si>
  <si>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</si>
  <si>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</si>
  <si>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</si>
  <si>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</si>
  <si>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 xml:space="preserve">Обработка подъездов хлорсодержащими растворами опрыскивание 1 раз в неделю </t>
  </si>
  <si>
    <t>за 1 квартал 2022 года</t>
  </si>
  <si>
    <t>"31" 03 2022 г.</t>
  </si>
  <si>
    <t>Монтаж пластиковой вагонки на балконе кв.29</t>
  </si>
  <si>
    <t xml:space="preserve">Установка радиатора отопления в подьезде </t>
  </si>
  <si>
    <t>Ремонт входной двери</t>
  </si>
  <si>
    <t xml:space="preserve">           2. Всего за период с "01" 01 2022 г. по "31" 03 2022 г. выполнено работ (оказано услуг) на общую сумму сто тридцать шесть тысяч девятьсот тридцать девять рублей 25 копеек</t>
  </si>
  <si>
    <t>Предъявлено населению 160655,93 руб.</t>
  </si>
  <si>
    <t>за 2 квартал 2022 года</t>
  </si>
  <si>
    <t>"30" 06 2022 г.</t>
  </si>
  <si>
    <t>2 квартал</t>
  </si>
  <si>
    <t xml:space="preserve">Ремонт роликодрома </t>
  </si>
  <si>
    <t>Ремонт баскетбольного кольца (на 3 дома)</t>
  </si>
  <si>
    <t>апрель</t>
  </si>
  <si>
    <t>май</t>
  </si>
  <si>
    <t>июнь</t>
  </si>
  <si>
    <t>Предъявлено населению 162708,09 руб.</t>
  </si>
  <si>
    <t>Установка стенда на дет.площадке, реконструкция качелей</t>
  </si>
  <si>
    <t xml:space="preserve">           2. Всего за период с "01" 04 2022 г. по "30" 06 2022 г. выполнено работ (оказано услуг) на общую сумму сто сорок восемь тысяч сто двадцать один рубль 27 копеек</t>
  </si>
  <si>
    <t>июль</t>
  </si>
  <si>
    <t>за 3 квартал 2022 года</t>
  </si>
  <si>
    <t>"30" 09 2022 г.</t>
  </si>
  <si>
    <t>3 квартал</t>
  </si>
  <si>
    <t>Засыпка ямы во дворе (кв.29)</t>
  </si>
  <si>
    <t>Окраска МАФ (смета) 1/3 часть</t>
  </si>
  <si>
    <t>Замена урны 2шт(смета)</t>
  </si>
  <si>
    <t>Предъявлено населению 175626,04 руб.</t>
  </si>
  <si>
    <t>август</t>
  </si>
  <si>
    <t>Замена кранов отопления (смета)</t>
  </si>
  <si>
    <t xml:space="preserve">           2. Всего за период с "01" 07 2022 г. по "30" 09 2022 г. выполнено работ (оказано услуг) на общую сумму сто восемдесят две тысячи двести двадцать девять рублей 11 копеек</t>
  </si>
  <si>
    <t>за 4 квартал 2022 года</t>
  </si>
  <si>
    <t>"31" 12 2022 г.</t>
  </si>
  <si>
    <t>4 квартал</t>
  </si>
  <si>
    <t xml:space="preserve">Изготовл.заготовок для ремонта ввода ХВС </t>
  </si>
  <si>
    <t>ноябрь</t>
  </si>
  <si>
    <t>ч/ч</t>
  </si>
  <si>
    <t xml:space="preserve">           2. Всего за период с "01" 10 2022 г. по "31" 12 2022 г. выполнено работ (оказано услуг) на общую сумму сто тридцать две тысячи сто сорок семь рублей 37 копеек</t>
  </si>
  <si>
    <t>Предъявлено населению 167582,7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</si>
  <si>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</si>
  <si>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</si>
  <si>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</si>
  <si>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</si>
  <si>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</si>
  <si>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</si>
  <si>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</si>
  <si>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</si>
  <si>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</si>
  <si>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Дератизация, дезинсекция</t>
  </si>
  <si>
    <t>Работы по договору, всего</t>
  </si>
  <si>
    <t xml:space="preserve">    * Установка стенда на дет.площадке, реконструкция качелей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</si>
  <si>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</si>
  <si>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</si>
  <si>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</si>
  <si>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</si>
  <si>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</si>
  <si>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</si>
  <si>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</si>
  <si>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</si>
  <si>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</si>
  <si>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</si>
  <si>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Правды, д. 6</t>
  </si>
  <si>
    <t>Начислено всего 665812,53</t>
  </si>
  <si>
    <t xml:space="preserve">* холодная вода на СОИ - </t>
  </si>
  <si>
    <t xml:space="preserve">* горячая вода на СОИ - </t>
  </si>
  <si>
    <t>* электроэнергия на СОИ- 7765,13</t>
  </si>
  <si>
    <t>* водоотведение на СОИ- 6831,62</t>
  </si>
  <si>
    <t>Непредвиденные расходы 31,16 ч/ч</t>
  </si>
  <si>
    <t xml:space="preserve">    * Ремонт роликодрома </t>
  </si>
  <si>
    <t xml:space="preserve">    * Окраска МАФ (смета) 1/3 часть</t>
  </si>
  <si>
    <t xml:space="preserve">    * Замена урны 2шт(смета)</t>
  </si>
  <si>
    <t xml:space="preserve">    * Замена кранов отопления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</si>
</sst>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43" fontId="6" fillId="0" borderId="0" xfId="0" applyNumberFormat="1" applyFont="1"/>
    <xf numFmtId="43" fontId="3" fillId="0" borderId="0" xfId="1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43" fontId="1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39" fontId="12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6" fillId="0" borderId="0" xfId="1" applyNumberFormat="1" applyFont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0" xfId="0" applyFont="1"/>
    <xf numFmtId="0" fontId="10" fillId="0" borderId="4" xfId="0" applyFont="1" applyBorder="1" applyAlignment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2" fillId="0" borderId="1" xfId="1" applyNumberFormat="1" applyFont="1" applyBorder="1" applyAlignment="1">
      <alignment horizontal="center" vertical="center" wrapText="1"/>
    </xf>
    <xf numFmtId="0" fontId="17" fillId="0" borderId="0" xfId="0" applyFont="1" applyAlignment="1"/>
    <xf numFmtId="0" fontId="2" fillId="0" borderId="0" xfId="0" applyFont="1" applyAlignment="1"/>
    <xf numFmtId="49" fontId="2" fillId="0" borderId="1" xfId="0" applyNumberFormat="1" applyFont="1" applyBorder="1"/>
    <xf numFmtId="164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2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/>
    <xf numFmtId="43" fontId="2" fillId="2" borderId="1" xfId="1" applyFont="1" applyFill="1" applyBorder="1" applyAlignment="1">
      <alignment horizontal="center"/>
    </xf>
    <xf numFmtId="164" fontId="2" fillId="0" borderId="0" xfId="1" applyNumberFormat="1" applyFont="1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49" fontId="2" fillId="2" borderId="1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3" fontId="2" fillId="0" borderId="0" xfId="1" applyFont="1" applyAlignment="1">
      <alignment horizontal="left"/>
    </xf>
    <xf numFmtId="43" fontId="2" fillId="0" borderId="0" xfId="1" applyFont="1"/>
    <xf numFmtId="0" fontId="10" fillId="0" borderId="8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topLeftCell="A19" zoomScaleSheetLayoutView="100" workbookViewId="0">
      <selection activeCell="D30" sqref="D30:D32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38.25" customHeight="1">
      <c r="A2" s="84" t="s">
        <v>12</v>
      </c>
      <c r="B2" s="85"/>
      <c r="C2" s="85"/>
      <c r="D2" s="85"/>
      <c r="E2" s="85"/>
    </row>
    <row r="3" spans="1:5">
      <c r="A3" s="86" t="s">
        <v>57</v>
      </c>
      <c r="B3" s="86"/>
      <c r="C3" s="86"/>
      <c r="D3" s="86"/>
      <c r="E3" s="86"/>
    </row>
    <row r="4" spans="1:5" s="1" customFormat="1" ht="15.75">
      <c r="A4" s="30" t="s">
        <v>13</v>
      </c>
      <c r="B4" s="3"/>
      <c r="C4" s="3"/>
      <c r="D4" s="90" t="s">
        <v>58</v>
      </c>
      <c r="E4" s="90"/>
    </row>
    <row r="5" spans="1:5">
      <c r="A5" s="32"/>
      <c r="B5" s="3"/>
      <c r="C5" s="3"/>
      <c r="D5" s="3"/>
      <c r="E5" s="3"/>
    </row>
    <row r="6" spans="1:5" ht="14.25" customHeight="1">
      <c r="A6" s="75" t="s">
        <v>0</v>
      </c>
      <c r="B6" s="75"/>
      <c r="C6" s="75"/>
      <c r="D6" s="75"/>
      <c r="E6" s="75"/>
    </row>
    <row r="7" spans="1:5">
      <c r="A7" s="87" t="s">
        <v>26</v>
      </c>
      <c r="B7" s="87"/>
      <c r="C7" s="87"/>
      <c r="D7" s="87"/>
      <c r="E7" s="87"/>
    </row>
    <row r="8" spans="1:5">
      <c r="A8" s="79" t="s">
        <v>1</v>
      </c>
      <c r="B8" s="79"/>
      <c r="C8" s="79"/>
      <c r="D8" s="79"/>
      <c r="E8" s="79"/>
    </row>
    <row r="9" spans="1:5" ht="15" customHeight="1">
      <c r="A9" s="75" t="s">
        <v>27</v>
      </c>
      <c r="B9" s="75"/>
      <c r="C9" s="75"/>
      <c r="D9" s="75"/>
      <c r="E9" s="75"/>
    </row>
    <row r="10" spans="1:5" ht="31.5" customHeight="1">
      <c r="A10" s="88" t="s">
        <v>14</v>
      </c>
      <c r="B10" s="89"/>
      <c r="C10" s="89"/>
      <c r="D10" s="89"/>
      <c r="E10" s="89"/>
    </row>
    <row r="11" spans="1:5" ht="33.75" customHeight="1">
      <c r="A11" s="75" t="s">
        <v>28</v>
      </c>
      <c r="B11" s="75"/>
      <c r="C11" s="75"/>
      <c r="D11" s="75"/>
      <c r="E11" s="75"/>
    </row>
    <row r="12" spans="1:5" ht="15.75" customHeight="1">
      <c r="A12" s="79" t="s">
        <v>15</v>
      </c>
      <c r="B12" s="80"/>
      <c r="C12" s="80"/>
      <c r="D12" s="80"/>
      <c r="E12" s="80"/>
    </row>
    <row r="13" spans="1:5" ht="16.5" customHeight="1">
      <c r="A13" s="75" t="s">
        <v>22</v>
      </c>
      <c r="B13" s="75"/>
      <c r="C13" s="75"/>
      <c r="D13" s="75"/>
      <c r="E13" s="75"/>
    </row>
    <row r="14" spans="1:5">
      <c r="A14" s="79" t="s">
        <v>2</v>
      </c>
      <c r="B14" s="80"/>
      <c r="C14" s="80"/>
      <c r="D14" s="80"/>
      <c r="E14" s="80"/>
    </row>
    <row r="15" spans="1:5" ht="11.25" customHeight="1">
      <c r="A15" s="75" t="s">
        <v>23</v>
      </c>
      <c r="B15" s="75"/>
      <c r="C15" s="75"/>
      <c r="D15" s="75"/>
      <c r="E15" s="75"/>
    </row>
    <row r="16" spans="1:5">
      <c r="A16" s="79" t="s">
        <v>16</v>
      </c>
      <c r="B16" s="80"/>
      <c r="C16" s="80"/>
      <c r="D16" s="80"/>
      <c r="E16" s="80"/>
    </row>
    <row r="17" spans="1:7" ht="29.25" customHeight="1">
      <c r="A17" s="75" t="s">
        <v>17</v>
      </c>
      <c r="B17" s="75"/>
      <c r="C17" s="75"/>
      <c r="D17" s="75"/>
      <c r="E17" s="75"/>
    </row>
    <row r="18" spans="1:7" ht="62.25" customHeight="1">
      <c r="A18" s="75" t="s">
        <v>29</v>
      </c>
      <c r="B18" s="75"/>
      <c r="C18" s="75"/>
      <c r="D18" s="75"/>
      <c r="E18" s="75"/>
    </row>
    <row r="19" spans="1:7" ht="30.75" customHeight="1">
      <c r="A19" s="81" t="s">
        <v>30</v>
      </c>
      <c r="B19" s="81"/>
      <c r="C19" s="81"/>
      <c r="D19" s="81"/>
      <c r="E19" s="81"/>
    </row>
    <row r="20" spans="1:7">
      <c r="A20" s="81"/>
      <c r="B20" s="81"/>
      <c r="C20" s="81"/>
      <c r="D20" s="81"/>
      <c r="E20" s="81"/>
      <c r="F20" s="2">
        <f>547.4+1788.5</f>
        <v>2335.9</v>
      </c>
      <c r="G20" s="2">
        <v>3</v>
      </c>
    </row>
    <row r="21" spans="1:7" s="20" customFormat="1" ht="121.5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>
      <c r="A22" s="28" t="s">
        <v>48</v>
      </c>
      <c r="B22" s="23" t="s">
        <v>45</v>
      </c>
      <c r="C22" s="24" t="s">
        <v>4</v>
      </c>
      <c r="D22" s="24">
        <v>12.93</v>
      </c>
      <c r="E22" s="21">
        <f>D22*F20*G20</f>
        <v>90609.561000000002</v>
      </c>
    </row>
    <row r="23" spans="1:7" s="20" customFormat="1" ht="45">
      <c r="A23" s="22" t="s">
        <v>56</v>
      </c>
      <c r="B23" s="23" t="s">
        <v>33</v>
      </c>
      <c r="C23" s="24" t="s">
        <v>4</v>
      </c>
      <c r="D23" s="24"/>
      <c r="E23" s="25">
        <f>866.63*3</f>
        <v>2599.89</v>
      </c>
    </row>
    <row r="24" spans="1:7" s="20" customFormat="1">
      <c r="A24" s="22" t="s">
        <v>42</v>
      </c>
      <c r="B24" s="23" t="s">
        <v>24</v>
      </c>
      <c r="C24" s="24" t="s">
        <v>4</v>
      </c>
      <c r="D24" s="24">
        <v>5</v>
      </c>
      <c r="E24" s="21">
        <f>D24*F20*G20</f>
        <v>35038.5</v>
      </c>
    </row>
    <row r="25" spans="1:7" s="20" customFormat="1">
      <c r="A25" s="22" t="s">
        <v>52</v>
      </c>
      <c r="B25" s="23" t="s">
        <v>33</v>
      </c>
      <c r="C25" s="19" t="s">
        <v>34</v>
      </c>
      <c r="D25" s="19"/>
      <c r="E25" s="29">
        <v>0</v>
      </c>
    </row>
    <row r="26" spans="1:7" s="20" customFormat="1">
      <c r="A26" s="22" t="s">
        <v>53</v>
      </c>
      <c r="B26" s="23" t="s">
        <v>33</v>
      </c>
      <c r="C26" s="19" t="s">
        <v>34</v>
      </c>
      <c r="D26" s="19"/>
      <c r="E26" s="29">
        <v>0</v>
      </c>
    </row>
    <row r="27" spans="1:7" s="20" customFormat="1">
      <c r="A27" s="22" t="s">
        <v>54</v>
      </c>
      <c r="B27" s="23" t="s">
        <v>33</v>
      </c>
      <c r="C27" s="19" t="s">
        <v>34</v>
      </c>
      <c r="D27" s="19"/>
      <c r="E27" s="21">
        <v>97.52</v>
      </c>
    </row>
    <row r="28" spans="1:7" s="20" customFormat="1">
      <c r="A28" s="22" t="s">
        <v>55</v>
      </c>
      <c r="B28" s="23" t="s">
        <v>33</v>
      </c>
      <c r="C28" s="19" t="s">
        <v>34</v>
      </c>
      <c r="D28" s="19"/>
      <c r="E28" s="21">
        <v>2536.38</v>
      </c>
    </row>
    <row r="29" spans="1:7" s="20" customFormat="1">
      <c r="A29" s="22" t="s">
        <v>32</v>
      </c>
      <c r="B29" s="23" t="s">
        <v>33</v>
      </c>
      <c r="C29" s="19" t="s">
        <v>34</v>
      </c>
      <c r="D29" s="19"/>
      <c r="E29" s="21">
        <v>2124.94</v>
      </c>
    </row>
    <row r="30" spans="1:7" s="20" customFormat="1" ht="30">
      <c r="A30" s="27" t="s">
        <v>59</v>
      </c>
      <c r="B30" s="38" t="s">
        <v>46</v>
      </c>
      <c r="C30" s="19" t="s">
        <v>31</v>
      </c>
      <c r="D30" s="11">
        <v>6</v>
      </c>
      <c r="E30" s="21">
        <f t="shared" ref="E30" si="0">D30*218.47</f>
        <v>1310.82</v>
      </c>
    </row>
    <row r="31" spans="1:7" s="20" customFormat="1" ht="30">
      <c r="A31" s="27" t="s">
        <v>60</v>
      </c>
      <c r="B31" s="11" t="s">
        <v>47</v>
      </c>
      <c r="C31" s="19" t="s">
        <v>31</v>
      </c>
      <c r="D31" s="11">
        <v>10</v>
      </c>
      <c r="E31" s="21">
        <f>D31*218.47</f>
        <v>2184.6999999999998</v>
      </c>
    </row>
    <row r="32" spans="1:7" s="20" customFormat="1" ht="18" customHeight="1">
      <c r="A32" s="27" t="s">
        <v>61</v>
      </c>
      <c r="B32" s="11" t="s">
        <v>47</v>
      </c>
      <c r="C32" s="19" t="s">
        <v>31</v>
      </c>
      <c r="D32" s="11">
        <v>2</v>
      </c>
      <c r="E32" s="21">
        <f t="shared" ref="E32" si="1">D32*218.47</f>
        <v>436.94</v>
      </c>
    </row>
    <row r="33" spans="1:8" s="10" customFormat="1" ht="14.25">
      <c r="A33" s="6" t="s">
        <v>25</v>
      </c>
      <c r="B33" s="7"/>
      <c r="C33" s="8"/>
      <c r="D33" s="8"/>
      <c r="E33" s="9">
        <f>SUM(E22:E32)</f>
        <v>136939.25100000002</v>
      </c>
    </row>
    <row r="34" spans="1:8" s="10" customFormat="1" ht="14.25">
      <c r="A34" s="12"/>
      <c r="B34" s="13"/>
      <c r="C34" s="14"/>
      <c r="D34" s="14"/>
      <c r="E34" s="15"/>
    </row>
    <row r="35" spans="1:8" ht="29.25" customHeight="1">
      <c r="A35" s="82" t="s">
        <v>62</v>
      </c>
      <c r="B35" s="82"/>
      <c r="C35" s="82"/>
      <c r="D35" s="82"/>
      <c r="E35" s="82"/>
    </row>
    <row r="36" spans="1:8" ht="30.75" customHeight="1">
      <c r="A36" s="75" t="s">
        <v>21</v>
      </c>
      <c r="B36" s="75"/>
      <c r="C36" s="75"/>
      <c r="D36" s="75"/>
      <c r="E36" s="75"/>
    </row>
    <row r="37" spans="1:8" ht="13.9" customHeight="1">
      <c r="A37" s="75" t="s">
        <v>20</v>
      </c>
      <c r="B37" s="75"/>
      <c r="C37" s="75"/>
      <c r="D37" s="75"/>
      <c r="E37" s="75"/>
      <c r="F37" s="10"/>
      <c r="G37" s="10"/>
      <c r="H37" s="16"/>
    </row>
    <row r="38" spans="1:8" ht="32.25" customHeight="1">
      <c r="A38" s="75" t="s">
        <v>37</v>
      </c>
      <c r="B38" s="75"/>
      <c r="C38" s="75"/>
      <c r="D38" s="75"/>
      <c r="E38" s="75"/>
    </row>
    <row r="39" spans="1:8">
      <c r="A39" s="75" t="s">
        <v>18</v>
      </c>
      <c r="B39" s="75"/>
      <c r="C39" s="75"/>
      <c r="D39" s="75"/>
      <c r="E39" s="75"/>
    </row>
    <row r="40" spans="1:8">
      <c r="A40" s="78" t="s">
        <v>5</v>
      </c>
      <c r="B40" s="78"/>
      <c r="C40" s="78"/>
      <c r="D40" s="78"/>
      <c r="E40" s="78"/>
    </row>
    <row r="41" spans="1:8">
      <c r="A41" s="75" t="s">
        <v>18</v>
      </c>
      <c r="B41" s="75"/>
      <c r="C41" s="75"/>
      <c r="D41" s="75"/>
      <c r="E41" s="75"/>
    </row>
    <row r="42" spans="1:8" ht="13.9" customHeight="1">
      <c r="A42" s="76" t="s">
        <v>35</v>
      </c>
      <c r="B42" s="76"/>
      <c r="C42" s="76"/>
      <c r="D42" s="76"/>
      <c r="E42" s="4"/>
    </row>
    <row r="43" spans="1:8">
      <c r="B43" s="77" t="s">
        <v>19</v>
      </c>
      <c r="C43" s="77"/>
      <c r="D43" s="77"/>
      <c r="E43" s="5" t="s">
        <v>6</v>
      </c>
    </row>
    <row r="44" spans="1:8">
      <c r="A44" s="31"/>
      <c r="B44" s="31"/>
      <c r="C44" s="31"/>
      <c r="D44" s="31"/>
      <c r="E44" s="31"/>
    </row>
    <row r="45" spans="1:8" ht="13.9" customHeight="1">
      <c r="A45" s="76" t="s">
        <v>36</v>
      </c>
      <c r="B45" s="76"/>
      <c r="C45" s="76"/>
      <c r="D45" s="76"/>
      <c r="E45" s="4"/>
    </row>
    <row r="46" spans="1:8">
      <c r="B46" s="77" t="s">
        <v>19</v>
      </c>
      <c r="C46" s="77"/>
      <c r="D46" s="77"/>
      <c r="E46" s="5" t="s">
        <v>6</v>
      </c>
    </row>
    <row r="47" spans="1:8">
      <c r="A47" s="2" t="s">
        <v>39</v>
      </c>
    </row>
    <row r="48" spans="1:8">
      <c r="A48" s="10" t="s">
        <v>38</v>
      </c>
    </row>
    <row r="49" spans="1:2">
      <c r="A49" s="10"/>
    </row>
    <row r="50" spans="1:2">
      <c r="A50" s="2" t="s">
        <v>44</v>
      </c>
      <c r="B50" s="34">
        <v>-18296.73</v>
      </c>
    </row>
    <row r="51" spans="1:2" ht="26.25">
      <c r="A51" s="26" t="s">
        <v>63</v>
      </c>
      <c r="B51" s="17"/>
    </row>
    <row r="52" spans="1:2">
      <c r="A52" s="2" t="s">
        <v>41</v>
      </c>
      <c r="B52" s="17">
        <f>140703.32-246.21</f>
        <v>140457.11000000002</v>
      </c>
    </row>
    <row r="53" spans="1:2">
      <c r="A53" s="2" t="s">
        <v>50</v>
      </c>
      <c r="B53" s="17">
        <v>1050</v>
      </c>
    </row>
    <row r="54" spans="1:2">
      <c r="A54" s="2" t="s">
        <v>49</v>
      </c>
      <c r="B54" s="17">
        <f>3*330</f>
        <v>990</v>
      </c>
    </row>
    <row r="55" spans="1:2">
      <c r="A55" s="2" t="s">
        <v>51</v>
      </c>
      <c r="B55" s="17">
        <f>3*150</f>
        <v>450</v>
      </c>
    </row>
    <row r="56" spans="1:2" ht="30">
      <c r="A56" s="33" t="s">
        <v>40</v>
      </c>
      <c r="B56" s="17">
        <f>E33</f>
        <v>136939.25100000002</v>
      </c>
    </row>
    <row r="57" spans="1:2">
      <c r="A57" s="18" t="s">
        <v>43</v>
      </c>
      <c r="B57" s="34">
        <f>B50+B52+B53+B54+B55-B56</f>
        <v>-12288.870999999999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41:E41"/>
    <mergeCell ref="A42:D42"/>
    <mergeCell ref="B43:D43"/>
    <mergeCell ref="A45:D45"/>
    <mergeCell ref="B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view="pageBreakPreview" topLeftCell="A19" zoomScaleSheetLayoutView="100" workbookViewId="0">
      <selection activeCell="A30" sqref="A3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38.25" customHeight="1">
      <c r="A2" s="84" t="s">
        <v>12</v>
      </c>
      <c r="B2" s="85"/>
      <c r="C2" s="85"/>
      <c r="D2" s="85"/>
      <c r="E2" s="85"/>
    </row>
    <row r="3" spans="1:5">
      <c r="A3" s="86" t="s">
        <v>64</v>
      </c>
      <c r="B3" s="86"/>
      <c r="C3" s="86"/>
      <c r="D3" s="86"/>
      <c r="E3" s="86"/>
    </row>
    <row r="4" spans="1:5" s="1" customFormat="1" ht="15.75">
      <c r="A4" s="30" t="s">
        <v>13</v>
      </c>
      <c r="B4" s="3"/>
      <c r="C4" s="3"/>
      <c r="D4" s="90" t="s">
        <v>65</v>
      </c>
      <c r="E4" s="90"/>
    </row>
    <row r="5" spans="1:5">
      <c r="A5" s="36"/>
      <c r="B5" s="3"/>
      <c r="C5" s="3"/>
      <c r="D5" s="3"/>
      <c r="E5" s="3"/>
    </row>
    <row r="6" spans="1:5" ht="14.25" customHeight="1">
      <c r="A6" s="75" t="s">
        <v>0</v>
      </c>
      <c r="B6" s="75"/>
      <c r="C6" s="75"/>
      <c r="D6" s="75"/>
      <c r="E6" s="75"/>
    </row>
    <row r="7" spans="1:5">
      <c r="A7" s="87" t="s">
        <v>26</v>
      </c>
      <c r="B7" s="87"/>
      <c r="C7" s="87"/>
      <c r="D7" s="87"/>
      <c r="E7" s="87"/>
    </row>
    <row r="8" spans="1:5">
      <c r="A8" s="79" t="s">
        <v>1</v>
      </c>
      <c r="B8" s="79"/>
      <c r="C8" s="79"/>
      <c r="D8" s="79"/>
      <c r="E8" s="79"/>
    </row>
    <row r="9" spans="1:5" ht="15" customHeight="1">
      <c r="A9" s="75" t="s">
        <v>27</v>
      </c>
      <c r="B9" s="75"/>
      <c r="C9" s="75"/>
      <c r="D9" s="75"/>
      <c r="E9" s="75"/>
    </row>
    <row r="10" spans="1:5" ht="31.5" customHeight="1">
      <c r="A10" s="88" t="s">
        <v>14</v>
      </c>
      <c r="B10" s="89"/>
      <c r="C10" s="89"/>
      <c r="D10" s="89"/>
      <c r="E10" s="89"/>
    </row>
    <row r="11" spans="1:5" ht="33.75" customHeight="1">
      <c r="A11" s="75" t="s">
        <v>28</v>
      </c>
      <c r="B11" s="75"/>
      <c r="C11" s="75"/>
      <c r="D11" s="75"/>
      <c r="E11" s="75"/>
    </row>
    <row r="12" spans="1:5" ht="15.75" customHeight="1">
      <c r="A12" s="79" t="s">
        <v>15</v>
      </c>
      <c r="B12" s="80"/>
      <c r="C12" s="80"/>
      <c r="D12" s="80"/>
      <c r="E12" s="80"/>
    </row>
    <row r="13" spans="1:5" ht="16.5" customHeight="1">
      <c r="A13" s="75" t="s">
        <v>22</v>
      </c>
      <c r="B13" s="75"/>
      <c r="C13" s="75"/>
      <c r="D13" s="75"/>
      <c r="E13" s="75"/>
    </row>
    <row r="14" spans="1:5">
      <c r="A14" s="79" t="s">
        <v>2</v>
      </c>
      <c r="B14" s="80"/>
      <c r="C14" s="80"/>
      <c r="D14" s="80"/>
      <c r="E14" s="80"/>
    </row>
    <row r="15" spans="1:5" ht="11.25" customHeight="1">
      <c r="A15" s="75" t="s">
        <v>23</v>
      </c>
      <c r="B15" s="75"/>
      <c r="C15" s="75"/>
      <c r="D15" s="75"/>
      <c r="E15" s="75"/>
    </row>
    <row r="16" spans="1:5">
      <c r="A16" s="79" t="s">
        <v>16</v>
      </c>
      <c r="B16" s="80"/>
      <c r="C16" s="80"/>
      <c r="D16" s="80"/>
      <c r="E16" s="80"/>
    </row>
    <row r="17" spans="1:7" ht="29.25" customHeight="1">
      <c r="A17" s="75" t="s">
        <v>17</v>
      </c>
      <c r="B17" s="75"/>
      <c r="C17" s="75"/>
      <c r="D17" s="75"/>
      <c r="E17" s="75"/>
    </row>
    <row r="18" spans="1:7" ht="62.25" customHeight="1">
      <c r="A18" s="75" t="s">
        <v>29</v>
      </c>
      <c r="B18" s="75"/>
      <c r="C18" s="75"/>
      <c r="D18" s="75"/>
      <c r="E18" s="75"/>
    </row>
    <row r="19" spans="1:7" ht="30.75" customHeight="1">
      <c r="A19" s="81" t="s">
        <v>30</v>
      </c>
      <c r="B19" s="81"/>
      <c r="C19" s="81"/>
      <c r="D19" s="81"/>
      <c r="E19" s="81"/>
    </row>
    <row r="20" spans="1:7">
      <c r="A20" s="81"/>
      <c r="B20" s="81"/>
      <c r="C20" s="81"/>
      <c r="D20" s="81"/>
      <c r="E20" s="81"/>
      <c r="F20" s="2">
        <f>547.4+1788.5</f>
        <v>2335.9</v>
      </c>
      <c r="G20" s="2">
        <v>3</v>
      </c>
    </row>
    <row r="21" spans="1:7" s="20" customFormat="1" ht="121.5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>
      <c r="A22" s="28" t="s">
        <v>48</v>
      </c>
      <c r="B22" s="23" t="s">
        <v>45</v>
      </c>
      <c r="C22" s="24" t="s">
        <v>4</v>
      </c>
      <c r="D22" s="24">
        <v>12.93</v>
      </c>
      <c r="E22" s="21">
        <f>D22*F20*G20</f>
        <v>90609.561000000002</v>
      </c>
    </row>
    <row r="23" spans="1:7" s="20" customFormat="1">
      <c r="A23" s="22" t="s">
        <v>42</v>
      </c>
      <c r="B23" s="23" t="s">
        <v>24</v>
      </c>
      <c r="C23" s="24" t="s">
        <v>4</v>
      </c>
      <c r="D23" s="24">
        <v>5</v>
      </c>
      <c r="E23" s="21">
        <f>D23*F20*G20</f>
        <v>35038.5</v>
      </c>
    </row>
    <row r="24" spans="1:7" s="20" customFormat="1">
      <c r="A24" s="22" t="s">
        <v>52</v>
      </c>
      <c r="B24" s="23" t="s">
        <v>66</v>
      </c>
      <c r="C24" s="19" t="s">
        <v>34</v>
      </c>
      <c r="D24" s="19"/>
      <c r="E24" s="29">
        <v>0</v>
      </c>
    </row>
    <row r="25" spans="1:7" s="20" customFormat="1">
      <c r="A25" s="22" t="s">
        <v>53</v>
      </c>
      <c r="B25" s="23" t="s">
        <v>66</v>
      </c>
      <c r="C25" s="19" t="s">
        <v>34</v>
      </c>
      <c r="D25" s="19"/>
      <c r="E25" s="29">
        <v>0</v>
      </c>
    </row>
    <row r="26" spans="1:7" s="20" customFormat="1">
      <c r="A26" s="22" t="s">
        <v>54</v>
      </c>
      <c r="B26" s="23" t="s">
        <v>66</v>
      </c>
      <c r="C26" s="19" t="s">
        <v>34</v>
      </c>
      <c r="D26" s="19"/>
      <c r="E26" s="21">
        <v>5295.76</v>
      </c>
    </row>
    <row r="27" spans="1:7" s="20" customFormat="1">
      <c r="A27" s="22" t="s">
        <v>55</v>
      </c>
      <c r="B27" s="23" t="s">
        <v>66</v>
      </c>
      <c r="C27" s="19" t="s">
        <v>34</v>
      </c>
      <c r="D27" s="19"/>
      <c r="E27" s="21">
        <v>2536.38</v>
      </c>
    </row>
    <row r="28" spans="1:7" s="20" customFormat="1">
      <c r="A28" s="22" t="s">
        <v>32</v>
      </c>
      <c r="B28" s="23" t="s">
        <v>66</v>
      </c>
      <c r="C28" s="19" t="s">
        <v>34</v>
      </c>
      <c r="D28" s="19"/>
      <c r="E28" s="21">
        <v>5906.47</v>
      </c>
    </row>
    <row r="29" spans="1:7" s="20" customFormat="1" ht="45">
      <c r="A29" s="27" t="s">
        <v>73</v>
      </c>
      <c r="B29" s="38" t="s">
        <v>69</v>
      </c>
      <c r="C29" s="19" t="s">
        <v>34</v>
      </c>
      <c r="D29" s="43"/>
      <c r="E29" s="21">
        <v>3421.27</v>
      </c>
    </row>
    <row r="30" spans="1:7" s="20" customFormat="1">
      <c r="A30" s="42" t="s">
        <v>67</v>
      </c>
      <c r="B30" s="11" t="s">
        <v>70</v>
      </c>
      <c r="C30" s="19" t="s">
        <v>34</v>
      </c>
      <c r="D30" s="44"/>
      <c r="E30" s="21">
        <v>4732.2</v>
      </c>
    </row>
    <row r="31" spans="1:7" s="20" customFormat="1" ht="33.75" customHeight="1">
      <c r="A31" s="27" t="s">
        <v>68</v>
      </c>
      <c r="B31" s="11" t="s">
        <v>71</v>
      </c>
      <c r="C31" s="19" t="s">
        <v>31</v>
      </c>
      <c r="D31" s="44">
        <v>2.66</v>
      </c>
      <c r="E31" s="21">
        <f t="shared" ref="E31" si="0">D31*218.47</f>
        <v>581.13020000000006</v>
      </c>
    </row>
    <row r="32" spans="1:7" s="10" customFormat="1" ht="14.25">
      <c r="A32" s="6" t="s">
        <v>25</v>
      </c>
      <c r="B32" s="7"/>
      <c r="C32" s="8"/>
      <c r="D32" s="8"/>
      <c r="E32" s="9">
        <f>SUM(E22:E31)</f>
        <v>148121.27120000002</v>
      </c>
    </row>
    <row r="33" spans="1:8" s="10" customFormat="1" ht="14.25">
      <c r="A33" s="12"/>
      <c r="B33" s="13"/>
      <c r="C33" s="14"/>
      <c r="D33" s="14"/>
      <c r="E33" s="15"/>
    </row>
    <row r="34" spans="1:8" ht="29.25" customHeight="1">
      <c r="A34" s="82" t="s">
        <v>74</v>
      </c>
      <c r="B34" s="82"/>
      <c r="C34" s="82"/>
      <c r="D34" s="82"/>
      <c r="E34" s="82"/>
    </row>
    <row r="35" spans="1:8" ht="30.75" customHeight="1">
      <c r="A35" s="75" t="s">
        <v>21</v>
      </c>
      <c r="B35" s="75"/>
      <c r="C35" s="75"/>
      <c r="D35" s="75"/>
      <c r="E35" s="75"/>
    </row>
    <row r="36" spans="1:8" ht="13.9" customHeight="1">
      <c r="A36" s="75" t="s">
        <v>20</v>
      </c>
      <c r="B36" s="75"/>
      <c r="C36" s="75"/>
      <c r="D36" s="75"/>
      <c r="E36" s="75"/>
      <c r="F36" s="10"/>
      <c r="G36" s="10"/>
      <c r="H36" s="16"/>
    </row>
    <row r="37" spans="1:8" ht="32.25" customHeight="1">
      <c r="A37" s="75" t="s">
        <v>37</v>
      </c>
      <c r="B37" s="75"/>
      <c r="C37" s="75"/>
      <c r="D37" s="75"/>
      <c r="E37" s="75"/>
    </row>
    <row r="38" spans="1:8">
      <c r="A38" s="75" t="s">
        <v>18</v>
      </c>
      <c r="B38" s="75"/>
      <c r="C38" s="75"/>
      <c r="D38" s="75"/>
      <c r="E38" s="75"/>
    </row>
    <row r="39" spans="1:8">
      <c r="A39" s="78" t="s">
        <v>5</v>
      </c>
      <c r="B39" s="78"/>
      <c r="C39" s="78"/>
      <c r="D39" s="78"/>
      <c r="E39" s="78"/>
    </row>
    <row r="40" spans="1:8">
      <c r="A40" s="75" t="s">
        <v>18</v>
      </c>
      <c r="B40" s="75"/>
      <c r="C40" s="75"/>
      <c r="D40" s="75"/>
      <c r="E40" s="75"/>
    </row>
    <row r="41" spans="1:8" ht="13.9" customHeight="1">
      <c r="A41" s="76" t="s">
        <v>35</v>
      </c>
      <c r="B41" s="76"/>
      <c r="C41" s="76"/>
      <c r="D41" s="76"/>
      <c r="E41" s="4"/>
    </row>
    <row r="42" spans="1:8">
      <c r="B42" s="77" t="s">
        <v>19</v>
      </c>
      <c r="C42" s="77"/>
      <c r="D42" s="77"/>
      <c r="E42" s="5" t="s">
        <v>6</v>
      </c>
    </row>
    <row r="43" spans="1:8">
      <c r="A43" s="35"/>
      <c r="B43" s="35"/>
      <c r="C43" s="35"/>
      <c r="D43" s="35"/>
      <c r="E43" s="35"/>
    </row>
    <row r="44" spans="1:8" ht="13.9" customHeight="1">
      <c r="A44" s="76" t="s">
        <v>36</v>
      </c>
      <c r="B44" s="76"/>
      <c r="C44" s="76"/>
      <c r="D44" s="76"/>
      <c r="E44" s="4"/>
    </row>
    <row r="45" spans="1:8">
      <c r="B45" s="77" t="s">
        <v>19</v>
      </c>
      <c r="C45" s="77"/>
      <c r="D45" s="77"/>
      <c r="E45" s="5" t="s">
        <v>6</v>
      </c>
    </row>
    <row r="46" spans="1:8">
      <c r="A46" s="2" t="s">
        <v>39</v>
      </c>
    </row>
    <row r="47" spans="1:8">
      <c r="A47" s="10" t="s">
        <v>38</v>
      </c>
    </row>
    <row r="48" spans="1:8">
      <c r="A48" s="10"/>
    </row>
    <row r="49" spans="1:2">
      <c r="A49" s="2" t="s">
        <v>44</v>
      </c>
      <c r="B49" s="34">
        <f>'1кв'!B57</f>
        <v>-12288.870999999999</v>
      </c>
    </row>
    <row r="50" spans="1:2" ht="26.25">
      <c r="A50" s="26" t="s">
        <v>72</v>
      </c>
      <c r="B50" s="17"/>
    </row>
    <row r="51" spans="1:2">
      <c r="A51" s="2" t="s">
        <v>41</v>
      </c>
      <c r="B51" s="17">
        <f>169903.15-473.41</f>
        <v>169429.74</v>
      </c>
    </row>
    <row r="52" spans="1:2">
      <c r="A52" s="2" t="s">
        <v>50</v>
      </c>
      <c r="B52" s="17">
        <v>1050</v>
      </c>
    </row>
    <row r="53" spans="1:2">
      <c r="A53" s="2" t="s">
        <v>49</v>
      </c>
      <c r="B53" s="17">
        <f>3*330</f>
        <v>990</v>
      </c>
    </row>
    <row r="54" spans="1:2">
      <c r="A54" s="2" t="s">
        <v>51</v>
      </c>
      <c r="B54" s="17">
        <f>3*150</f>
        <v>450</v>
      </c>
    </row>
    <row r="55" spans="1:2" ht="30">
      <c r="A55" s="37" t="s">
        <v>40</v>
      </c>
      <c r="B55" s="17">
        <f>E32</f>
        <v>148121.27120000002</v>
      </c>
    </row>
    <row r="56" spans="1:2">
      <c r="A56" s="18" t="s">
        <v>43</v>
      </c>
      <c r="B56" s="34">
        <f>B49+B51+B52+B53+B54-B55</f>
        <v>11509.597799999989</v>
      </c>
    </row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topLeftCell="A13" zoomScaleSheetLayoutView="100" workbookViewId="0">
      <selection activeCell="A32" sqref="A32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38.25" customHeight="1">
      <c r="A2" s="84" t="s">
        <v>12</v>
      </c>
      <c r="B2" s="85"/>
      <c r="C2" s="85"/>
      <c r="D2" s="85"/>
      <c r="E2" s="85"/>
    </row>
    <row r="3" spans="1:5">
      <c r="A3" s="86" t="s">
        <v>76</v>
      </c>
      <c r="B3" s="86"/>
      <c r="C3" s="86"/>
      <c r="D3" s="86"/>
      <c r="E3" s="86"/>
    </row>
    <row r="4" spans="1:5" s="1" customFormat="1" ht="15.75">
      <c r="A4" s="30" t="s">
        <v>13</v>
      </c>
      <c r="B4" s="3"/>
      <c r="C4" s="3"/>
      <c r="D4" s="90" t="s">
        <v>77</v>
      </c>
      <c r="E4" s="90"/>
    </row>
    <row r="5" spans="1:5">
      <c r="A5" s="40"/>
      <c r="B5" s="3"/>
      <c r="C5" s="3"/>
      <c r="D5" s="3"/>
      <c r="E5" s="3"/>
    </row>
    <row r="6" spans="1:5" ht="14.25" customHeight="1">
      <c r="A6" s="75" t="s">
        <v>0</v>
      </c>
      <c r="B6" s="75"/>
      <c r="C6" s="75"/>
      <c r="D6" s="75"/>
      <c r="E6" s="75"/>
    </row>
    <row r="7" spans="1:5">
      <c r="A7" s="87" t="s">
        <v>26</v>
      </c>
      <c r="B7" s="87"/>
      <c r="C7" s="87"/>
      <c r="D7" s="87"/>
      <c r="E7" s="87"/>
    </row>
    <row r="8" spans="1:5">
      <c r="A8" s="79" t="s">
        <v>1</v>
      </c>
      <c r="B8" s="79"/>
      <c r="C8" s="79"/>
      <c r="D8" s="79"/>
      <c r="E8" s="79"/>
    </row>
    <row r="9" spans="1:5" ht="15" customHeight="1">
      <c r="A9" s="75" t="s">
        <v>27</v>
      </c>
      <c r="B9" s="75"/>
      <c r="C9" s="75"/>
      <c r="D9" s="75"/>
      <c r="E9" s="75"/>
    </row>
    <row r="10" spans="1:5" ht="31.5" customHeight="1">
      <c r="A10" s="88" t="s">
        <v>14</v>
      </c>
      <c r="B10" s="89"/>
      <c r="C10" s="89"/>
      <c r="D10" s="89"/>
      <c r="E10" s="89"/>
    </row>
    <row r="11" spans="1:5" ht="33.75" customHeight="1">
      <c r="A11" s="75" t="s">
        <v>28</v>
      </c>
      <c r="B11" s="75"/>
      <c r="C11" s="75"/>
      <c r="D11" s="75"/>
      <c r="E11" s="75"/>
    </row>
    <row r="12" spans="1:5" ht="15.75" customHeight="1">
      <c r="A12" s="79" t="s">
        <v>15</v>
      </c>
      <c r="B12" s="80"/>
      <c r="C12" s="80"/>
      <c r="D12" s="80"/>
      <c r="E12" s="80"/>
    </row>
    <row r="13" spans="1:5" ht="16.5" customHeight="1">
      <c r="A13" s="75" t="s">
        <v>22</v>
      </c>
      <c r="B13" s="75"/>
      <c r="C13" s="75"/>
      <c r="D13" s="75"/>
      <c r="E13" s="75"/>
    </row>
    <row r="14" spans="1:5">
      <c r="A14" s="79" t="s">
        <v>2</v>
      </c>
      <c r="B14" s="80"/>
      <c r="C14" s="80"/>
      <c r="D14" s="80"/>
      <c r="E14" s="80"/>
    </row>
    <row r="15" spans="1:5" ht="11.25" customHeight="1">
      <c r="A15" s="75" t="s">
        <v>23</v>
      </c>
      <c r="B15" s="75"/>
      <c r="C15" s="75"/>
      <c r="D15" s="75"/>
      <c r="E15" s="75"/>
    </row>
    <row r="16" spans="1:5">
      <c r="A16" s="79" t="s">
        <v>16</v>
      </c>
      <c r="B16" s="80"/>
      <c r="C16" s="80"/>
      <c r="D16" s="80"/>
      <c r="E16" s="80"/>
    </row>
    <row r="17" spans="1:7" ht="29.25" customHeight="1">
      <c r="A17" s="75" t="s">
        <v>17</v>
      </c>
      <c r="B17" s="75"/>
      <c r="C17" s="75"/>
      <c r="D17" s="75"/>
      <c r="E17" s="75"/>
    </row>
    <row r="18" spans="1:7" ht="62.25" customHeight="1">
      <c r="A18" s="75" t="s">
        <v>29</v>
      </c>
      <c r="B18" s="75"/>
      <c r="C18" s="75"/>
      <c r="D18" s="75"/>
      <c r="E18" s="75"/>
    </row>
    <row r="19" spans="1:7" ht="30.75" customHeight="1">
      <c r="A19" s="81" t="s">
        <v>30</v>
      </c>
      <c r="B19" s="81"/>
      <c r="C19" s="81"/>
      <c r="D19" s="81"/>
      <c r="E19" s="81"/>
    </row>
    <row r="20" spans="1:7">
      <c r="A20" s="81"/>
      <c r="B20" s="81"/>
      <c r="C20" s="81"/>
      <c r="D20" s="81"/>
      <c r="E20" s="81"/>
      <c r="F20" s="2">
        <f>547.4+1788.5</f>
        <v>2335.9</v>
      </c>
      <c r="G20" s="2">
        <v>3</v>
      </c>
    </row>
    <row r="21" spans="1:7" s="20" customFormat="1" ht="121.5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>
      <c r="A22" s="28" t="s">
        <v>48</v>
      </c>
      <c r="B22" s="23" t="s">
        <v>45</v>
      </c>
      <c r="C22" s="24" t="s">
        <v>4</v>
      </c>
      <c r="D22" s="24">
        <v>13.96</v>
      </c>
      <c r="E22" s="21">
        <f>D22*F20*G20</f>
        <v>97827.492000000013</v>
      </c>
    </row>
    <row r="23" spans="1:7" s="20" customFormat="1">
      <c r="A23" s="22" t="s">
        <v>42</v>
      </c>
      <c r="B23" s="23" t="s">
        <v>24</v>
      </c>
      <c r="C23" s="24" t="s">
        <v>4</v>
      </c>
      <c r="D23" s="24">
        <v>5.42</v>
      </c>
      <c r="E23" s="21">
        <f>D23*F20*G20</f>
        <v>37981.733999999997</v>
      </c>
    </row>
    <row r="24" spans="1:7" s="20" customFormat="1">
      <c r="A24" s="22" t="s">
        <v>52</v>
      </c>
      <c r="B24" s="23" t="s">
        <v>78</v>
      </c>
      <c r="C24" s="19" t="s">
        <v>34</v>
      </c>
      <c r="D24" s="19"/>
      <c r="E24" s="29">
        <v>0</v>
      </c>
    </row>
    <row r="25" spans="1:7" s="20" customFormat="1">
      <c r="A25" s="22" t="s">
        <v>53</v>
      </c>
      <c r="B25" s="23" t="s">
        <v>78</v>
      </c>
      <c r="C25" s="19" t="s">
        <v>34</v>
      </c>
      <c r="D25" s="19"/>
      <c r="E25" s="29">
        <v>0</v>
      </c>
    </row>
    <row r="26" spans="1:7" s="20" customFormat="1">
      <c r="A26" s="22" t="s">
        <v>54</v>
      </c>
      <c r="B26" s="23" t="s">
        <v>78</v>
      </c>
      <c r="C26" s="19" t="s">
        <v>34</v>
      </c>
      <c r="D26" s="19"/>
      <c r="E26" s="21">
        <v>5295.76</v>
      </c>
    </row>
    <row r="27" spans="1:7" s="20" customFormat="1">
      <c r="A27" s="22" t="s">
        <v>55</v>
      </c>
      <c r="B27" s="23" t="s">
        <v>78</v>
      </c>
      <c r="C27" s="19" t="s">
        <v>34</v>
      </c>
      <c r="D27" s="19"/>
      <c r="E27" s="21">
        <v>2536.38</v>
      </c>
    </row>
    <row r="28" spans="1:7" s="20" customFormat="1">
      <c r="A28" s="22" t="s">
        <v>32</v>
      </c>
      <c r="B28" s="23" t="s">
        <v>78</v>
      </c>
      <c r="C28" s="19" t="s">
        <v>34</v>
      </c>
      <c r="D28" s="19"/>
      <c r="E28" s="21">
        <v>5906.47</v>
      </c>
    </row>
    <row r="29" spans="1:7" s="20" customFormat="1">
      <c r="A29" s="27" t="s">
        <v>80</v>
      </c>
      <c r="B29" s="11" t="s">
        <v>75</v>
      </c>
      <c r="C29" s="24" t="s">
        <v>34</v>
      </c>
      <c r="D29" s="11"/>
      <c r="E29" s="20">
        <v>6329</v>
      </c>
    </row>
    <row r="30" spans="1:7" s="20" customFormat="1">
      <c r="A30" s="27" t="s">
        <v>81</v>
      </c>
      <c r="B30" s="11" t="s">
        <v>75</v>
      </c>
      <c r="C30" s="24" t="s">
        <v>34</v>
      </c>
      <c r="D30" s="11"/>
      <c r="E30" s="25">
        <v>6832.4</v>
      </c>
    </row>
    <row r="31" spans="1:7" s="20" customFormat="1">
      <c r="A31" s="27" t="s">
        <v>79</v>
      </c>
      <c r="B31" s="11" t="s">
        <v>75</v>
      </c>
      <c r="C31" s="24" t="s">
        <v>34</v>
      </c>
      <c r="D31" s="11">
        <v>2.5</v>
      </c>
      <c r="E31" s="25">
        <f>D31*235.95</f>
        <v>589.875</v>
      </c>
    </row>
    <row r="32" spans="1:7" s="20" customFormat="1" ht="25.5" customHeight="1">
      <c r="A32" s="27" t="s">
        <v>84</v>
      </c>
      <c r="B32" s="11" t="s">
        <v>83</v>
      </c>
      <c r="C32" s="19" t="s">
        <v>34</v>
      </c>
      <c r="D32" s="11"/>
      <c r="E32" s="25">
        <v>18930</v>
      </c>
    </row>
    <row r="33" spans="1:8" s="10" customFormat="1" ht="14.25">
      <c r="A33" s="6" t="s">
        <v>25</v>
      </c>
      <c r="B33" s="7"/>
      <c r="C33" s="8"/>
      <c r="D33" s="8"/>
      <c r="E33" s="9">
        <f>SUM(E22:E32)</f>
        <v>182229.11100000003</v>
      </c>
    </row>
    <row r="34" spans="1:8" s="10" customFormat="1" ht="14.25">
      <c r="A34" s="12"/>
      <c r="B34" s="13"/>
      <c r="C34" s="14"/>
      <c r="D34" s="14"/>
      <c r="E34" s="15"/>
    </row>
    <row r="35" spans="1:8" ht="29.25" customHeight="1">
      <c r="A35" s="82" t="s">
        <v>85</v>
      </c>
      <c r="B35" s="82"/>
      <c r="C35" s="82"/>
      <c r="D35" s="82"/>
      <c r="E35" s="82"/>
    </row>
    <row r="36" spans="1:8" ht="30.75" customHeight="1">
      <c r="A36" s="75" t="s">
        <v>21</v>
      </c>
      <c r="B36" s="75"/>
      <c r="C36" s="75"/>
      <c r="D36" s="75"/>
      <c r="E36" s="75"/>
    </row>
    <row r="37" spans="1:8" ht="13.9" customHeight="1">
      <c r="A37" s="75" t="s">
        <v>20</v>
      </c>
      <c r="B37" s="75"/>
      <c r="C37" s="75"/>
      <c r="D37" s="75"/>
      <c r="E37" s="75"/>
      <c r="F37" s="10"/>
      <c r="G37" s="10"/>
      <c r="H37" s="16"/>
    </row>
    <row r="38" spans="1:8" ht="32.25" customHeight="1">
      <c r="A38" s="75" t="s">
        <v>37</v>
      </c>
      <c r="B38" s="75"/>
      <c r="C38" s="75"/>
      <c r="D38" s="75"/>
      <c r="E38" s="75"/>
    </row>
    <row r="39" spans="1:8">
      <c r="A39" s="75" t="s">
        <v>18</v>
      </c>
      <c r="B39" s="75"/>
      <c r="C39" s="75"/>
      <c r="D39" s="75"/>
      <c r="E39" s="75"/>
    </row>
    <row r="40" spans="1:8">
      <c r="A40" s="78" t="s">
        <v>5</v>
      </c>
      <c r="B40" s="78"/>
      <c r="C40" s="78"/>
      <c r="D40" s="78"/>
      <c r="E40" s="78"/>
    </row>
    <row r="41" spans="1:8">
      <c r="A41" s="75" t="s">
        <v>18</v>
      </c>
      <c r="B41" s="75"/>
      <c r="C41" s="75"/>
      <c r="D41" s="75"/>
      <c r="E41" s="75"/>
    </row>
    <row r="42" spans="1:8" ht="13.9" customHeight="1">
      <c r="A42" s="76" t="s">
        <v>35</v>
      </c>
      <c r="B42" s="76"/>
      <c r="C42" s="76"/>
      <c r="D42" s="76"/>
      <c r="E42" s="4"/>
    </row>
    <row r="43" spans="1:8">
      <c r="B43" s="77" t="s">
        <v>19</v>
      </c>
      <c r="C43" s="77"/>
      <c r="D43" s="77"/>
      <c r="E43" s="5" t="s">
        <v>6</v>
      </c>
    </row>
    <row r="44" spans="1:8">
      <c r="A44" s="39"/>
      <c r="B44" s="39"/>
      <c r="C44" s="39"/>
      <c r="D44" s="39"/>
      <c r="E44" s="39"/>
    </row>
    <row r="45" spans="1:8" ht="13.9" customHeight="1">
      <c r="A45" s="76" t="s">
        <v>36</v>
      </c>
      <c r="B45" s="76"/>
      <c r="C45" s="76"/>
      <c r="D45" s="76"/>
      <c r="E45" s="4"/>
    </row>
    <row r="46" spans="1:8">
      <c r="B46" s="77" t="s">
        <v>19</v>
      </c>
      <c r="C46" s="77"/>
      <c r="D46" s="77"/>
      <c r="E46" s="5" t="s">
        <v>6</v>
      </c>
    </row>
    <row r="47" spans="1:8">
      <c r="A47" s="2" t="s">
        <v>39</v>
      </c>
    </row>
    <row r="48" spans="1:8">
      <c r="A48" s="10" t="s">
        <v>38</v>
      </c>
    </row>
    <row r="49" spans="1:2">
      <c r="A49" s="10"/>
    </row>
    <row r="50" spans="1:2">
      <c r="A50" s="2" t="s">
        <v>44</v>
      </c>
      <c r="B50" s="34">
        <f>'2кв'!B56</f>
        <v>11509.597799999989</v>
      </c>
    </row>
    <row r="51" spans="1:2" ht="26.25">
      <c r="A51" s="26" t="s">
        <v>82</v>
      </c>
      <c r="B51" s="17"/>
    </row>
    <row r="52" spans="1:2">
      <c r="A52" s="2" t="s">
        <v>41</v>
      </c>
      <c r="B52" s="17">
        <f>166839.46-468.85</f>
        <v>166370.60999999999</v>
      </c>
    </row>
    <row r="53" spans="1:2">
      <c r="A53" s="2" t="s">
        <v>50</v>
      </c>
      <c r="B53" s="17">
        <v>1050</v>
      </c>
    </row>
    <row r="54" spans="1:2">
      <c r="A54" s="2" t="s">
        <v>49</v>
      </c>
      <c r="B54" s="17">
        <f>3*330</f>
        <v>990</v>
      </c>
    </row>
    <row r="55" spans="1:2">
      <c r="A55" s="2" t="s">
        <v>51</v>
      </c>
      <c r="B55" s="17">
        <f>3*150</f>
        <v>450</v>
      </c>
    </row>
    <row r="56" spans="1:2" ht="30">
      <c r="A56" s="41" t="s">
        <v>40</v>
      </c>
      <c r="B56" s="17">
        <f>E33</f>
        <v>182229.11100000003</v>
      </c>
    </row>
    <row r="57" spans="1:2">
      <c r="A57" s="18" t="s">
        <v>43</v>
      </c>
      <c r="B57" s="34">
        <f>B50+B52+B53+B54+B55-B56</f>
        <v>-1858.9032000000589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5"/>
  <sheetViews>
    <sheetView view="pageBreakPreview" topLeftCell="A37" zoomScaleSheetLayoutView="100" workbookViewId="0">
      <selection activeCell="C58" sqref="C5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38.25" customHeight="1">
      <c r="A2" s="84" t="s">
        <v>12</v>
      </c>
      <c r="B2" s="85"/>
      <c r="C2" s="85"/>
      <c r="D2" s="85"/>
      <c r="E2" s="85"/>
    </row>
    <row r="3" spans="1:5">
      <c r="A3" s="86" t="s">
        <v>86</v>
      </c>
      <c r="B3" s="86"/>
      <c r="C3" s="86"/>
      <c r="D3" s="86"/>
      <c r="E3" s="86"/>
    </row>
    <row r="4" spans="1:5" s="1" customFormat="1" ht="15.75">
      <c r="A4" s="30" t="s">
        <v>13</v>
      </c>
      <c r="B4" s="3"/>
      <c r="C4" s="3"/>
      <c r="D4" s="90" t="s">
        <v>87</v>
      </c>
      <c r="E4" s="90"/>
    </row>
    <row r="5" spans="1:5">
      <c r="A5" s="46"/>
      <c r="B5" s="3"/>
      <c r="C5" s="3"/>
      <c r="D5" s="3"/>
      <c r="E5" s="3"/>
    </row>
    <row r="6" spans="1:5" ht="14.25" customHeight="1">
      <c r="A6" s="75" t="s">
        <v>0</v>
      </c>
      <c r="B6" s="75"/>
      <c r="C6" s="75"/>
      <c r="D6" s="75"/>
      <c r="E6" s="75"/>
    </row>
    <row r="7" spans="1:5">
      <c r="A7" s="87" t="s">
        <v>26</v>
      </c>
      <c r="B7" s="87"/>
      <c r="C7" s="87"/>
      <c r="D7" s="87"/>
      <c r="E7" s="87"/>
    </row>
    <row r="8" spans="1:5">
      <c r="A8" s="79" t="s">
        <v>1</v>
      </c>
      <c r="B8" s="79"/>
      <c r="C8" s="79"/>
      <c r="D8" s="79"/>
      <c r="E8" s="79"/>
    </row>
    <row r="9" spans="1:5" ht="15" customHeight="1">
      <c r="A9" s="75" t="s">
        <v>27</v>
      </c>
      <c r="B9" s="75"/>
      <c r="C9" s="75"/>
      <c r="D9" s="75"/>
      <c r="E9" s="75"/>
    </row>
    <row r="10" spans="1:5" ht="31.5" customHeight="1">
      <c r="A10" s="88" t="s">
        <v>14</v>
      </c>
      <c r="B10" s="89"/>
      <c r="C10" s="89"/>
      <c r="D10" s="89"/>
      <c r="E10" s="89"/>
    </row>
    <row r="11" spans="1:5" ht="33.75" customHeight="1">
      <c r="A11" s="75" t="s">
        <v>28</v>
      </c>
      <c r="B11" s="75"/>
      <c r="C11" s="75"/>
      <c r="D11" s="75"/>
      <c r="E11" s="75"/>
    </row>
    <row r="12" spans="1:5" ht="15.75" customHeight="1">
      <c r="A12" s="79" t="s">
        <v>15</v>
      </c>
      <c r="B12" s="80"/>
      <c r="C12" s="80"/>
      <c r="D12" s="80"/>
      <c r="E12" s="80"/>
    </row>
    <row r="13" spans="1:5" ht="16.5" customHeight="1">
      <c r="A13" s="75" t="s">
        <v>22</v>
      </c>
      <c r="B13" s="75"/>
      <c r="C13" s="75"/>
      <c r="D13" s="75"/>
      <c r="E13" s="75"/>
    </row>
    <row r="14" spans="1:5">
      <c r="A14" s="79" t="s">
        <v>2</v>
      </c>
      <c r="B14" s="80"/>
      <c r="C14" s="80"/>
      <c r="D14" s="80"/>
      <c r="E14" s="80"/>
    </row>
    <row r="15" spans="1:5" ht="11.25" customHeight="1">
      <c r="A15" s="75" t="s">
        <v>23</v>
      </c>
      <c r="B15" s="75"/>
      <c r="C15" s="75"/>
      <c r="D15" s="75"/>
      <c r="E15" s="75"/>
    </row>
    <row r="16" spans="1:5">
      <c r="A16" s="79" t="s">
        <v>16</v>
      </c>
      <c r="B16" s="80"/>
      <c r="C16" s="80"/>
      <c r="D16" s="80"/>
      <c r="E16" s="80"/>
    </row>
    <row r="17" spans="1:7" ht="29.25" customHeight="1">
      <c r="A17" s="75" t="s">
        <v>17</v>
      </c>
      <c r="B17" s="75"/>
      <c r="C17" s="75"/>
      <c r="D17" s="75"/>
      <c r="E17" s="75"/>
    </row>
    <row r="18" spans="1:7" ht="62.25" customHeight="1">
      <c r="A18" s="75" t="s">
        <v>29</v>
      </c>
      <c r="B18" s="75"/>
      <c r="C18" s="75"/>
      <c r="D18" s="75"/>
      <c r="E18" s="75"/>
    </row>
    <row r="19" spans="1:7" ht="30.75" customHeight="1">
      <c r="A19" s="81" t="s">
        <v>30</v>
      </c>
      <c r="B19" s="81"/>
      <c r="C19" s="81"/>
      <c r="D19" s="81"/>
      <c r="E19" s="81"/>
    </row>
    <row r="20" spans="1:7">
      <c r="A20" s="81"/>
      <c r="B20" s="81"/>
      <c r="C20" s="81"/>
      <c r="D20" s="81"/>
      <c r="E20" s="81"/>
      <c r="F20" s="2">
        <f>547.4+1788.5</f>
        <v>2335.9</v>
      </c>
      <c r="G20" s="2">
        <v>3</v>
      </c>
    </row>
    <row r="21" spans="1:7" s="20" customFormat="1" ht="121.5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>
      <c r="A22" s="28" t="s">
        <v>48</v>
      </c>
      <c r="B22" s="23" t="s">
        <v>45</v>
      </c>
      <c r="C22" s="24" t="s">
        <v>4</v>
      </c>
      <c r="D22" s="24">
        <v>13.96</v>
      </c>
      <c r="E22" s="21">
        <f>D22*F20*G20</f>
        <v>97827.492000000013</v>
      </c>
    </row>
    <row r="23" spans="1:7" s="20" customFormat="1">
      <c r="A23" s="22" t="s">
        <v>42</v>
      </c>
      <c r="B23" s="23" t="s">
        <v>24</v>
      </c>
      <c r="C23" s="24" t="s">
        <v>4</v>
      </c>
      <c r="D23" s="24">
        <v>5.42</v>
      </c>
      <c r="E23" s="21">
        <f>D23*F20*G20</f>
        <v>37981.733999999997</v>
      </c>
    </row>
    <row r="24" spans="1:7" s="20" customFormat="1">
      <c r="A24" s="22" t="s">
        <v>52</v>
      </c>
      <c r="B24" s="23" t="s">
        <v>88</v>
      </c>
      <c r="C24" s="19" t="s">
        <v>34</v>
      </c>
      <c r="D24" s="19"/>
      <c r="E24" s="29">
        <v>0</v>
      </c>
    </row>
    <row r="25" spans="1:7" s="20" customFormat="1">
      <c r="A25" s="22" t="s">
        <v>53</v>
      </c>
      <c r="B25" s="23" t="s">
        <v>88</v>
      </c>
      <c r="C25" s="19" t="s">
        <v>34</v>
      </c>
      <c r="D25" s="19"/>
      <c r="E25" s="29">
        <v>0</v>
      </c>
    </row>
    <row r="26" spans="1:7" s="20" customFormat="1">
      <c r="A26" s="22" t="s">
        <v>54</v>
      </c>
      <c r="B26" s="23" t="s">
        <v>88</v>
      </c>
      <c r="C26" s="19" t="s">
        <v>34</v>
      </c>
      <c r="D26" s="19"/>
      <c r="E26" s="48">
        <v>-5127.3500000000004</v>
      </c>
    </row>
    <row r="27" spans="1:7" s="20" customFormat="1">
      <c r="A27" s="22" t="s">
        <v>55</v>
      </c>
      <c r="B27" s="23" t="s">
        <v>88</v>
      </c>
      <c r="C27" s="19" t="s">
        <v>34</v>
      </c>
      <c r="D27" s="19"/>
      <c r="E27" s="48">
        <v>-837.76</v>
      </c>
    </row>
    <row r="28" spans="1:7" s="20" customFormat="1">
      <c r="A28" s="22" t="s">
        <v>32</v>
      </c>
      <c r="B28" s="23" t="s">
        <v>88</v>
      </c>
      <c r="C28" s="19" t="s">
        <v>34</v>
      </c>
      <c r="D28" s="19"/>
      <c r="E28" s="21">
        <f>300+115.65</f>
        <v>415.65</v>
      </c>
    </row>
    <row r="29" spans="1:7" s="20" customFormat="1" ht="30">
      <c r="A29" s="27" t="s">
        <v>89</v>
      </c>
      <c r="B29" s="11" t="s">
        <v>90</v>
      </c>
      <c r="C29" s="24" t="s">
        <v>91</v>
      </c>
      <c r="D29" s="11">
        <v>8</v>
      </c>
      <c r="E29" s="20">
        <f>D29*235.95</f>
        <v>1887.6</v>
      </c>
    </row>
    <row r="30" spans="1:7" s="20" customFormat="1" ht="25.5" customHeight="1">
      <c r="A30" s="27"/>
      <c r="B30" s="11"/>
      <c r="C30" s="19"/>
      <c r="D30" s="11"/>
      <c r="E30" s="25"/>
    </row>
    <row r="31" spans="1:7" s="10" customFormat="1" ht="14.25">
      <c r="A31" s="6" t="s">
        <v>25</v>
      </c>
      <c r="B31" s="7"/>
      <c r="C31" s="8"/>
      <c r="D31" s="8"/>
      <c r="E31" s="9">
        <f>SUM(E22:E30)</f>
        <v>132147.36600000001</v>
      </c>
    </row>
    <row r="32" spans="1:7" s="10" customFormat="1" ht="14.25">
      <c r="A32" s="12"/>
      <c r="B32" s="13"/>
      <c r="C32" s="14"/>
      <c r="D32" s="14"/>
      <c r="E32" s="15"/>
    </row>
    <row r="33" spans="1:8" ht="29.25" customHeight="1">
      <c r="A33" s="82" t="s">
        <v>92</v>
      </c>
      <c r="B33" s="82"/>
      <c r="C33" s="82"/>
      <c r="D33" s="82"/>
      <c r="E33" s="82"/>
    </row>
    <row r="34" spans="1:8" ht="30.75" customHeight="1">
      <c r="A34" s="75" t="s">
        <v>21</v>
      </c>
      <c r="B34" s="75"/>
      <c r="C34" s="75"/>
      <c r="D34" s="75"/>
      <c r="E34" s="75"/>
    </row>
    <row r="35" spans="1:8" ht="13.9" customHeight="1">
      <c r="A35" s="75" t="s">
        <v>20</v>
      </c>
      <c r="B35" s="75"/>
      <c r="C35" s="75"/>
      <c r="D35" s="75"/>
      <c r="E35" s="75"/>
      <c r="F35" s="10"/>
      <c r="G35" s="10"/>
      <c r="H35" s="16"/>
    </row>
    <row r="36" spans="1:8" ht="32.25" customHeight="1">
      <c r="A36" s="75" t="s">
        <v>37</v>
      </c>
      <c r="B36" s="75"/>
      <c r="C36" s="75"/>
      <c r="D36" s="75"/>
      <c r="E36" s="75"/>
    </row>
    <row r="37" spans="1:8">
      <c r="A37" s="75" t="s">
        <v>18</v>
      </c>
      <c r="B37" s="75"/>
      <c r="C37" s="75"/>
      <c r="D37" s="75"/>
      <c r="E37" s="75"/>
    </row>
    <row r="38" spans="1:8">
      <c r="A38" s="78" t="s">
        <v>5</v>
      </c>
      <c r="B38" s="78"/>
      <c r="C38" s="78"/>
      <c r="D38" s="78"/>
      <c r="E38" s="78"/>
    </row>
    <row r="39" spans="1:8">
      <c r="A39" s="75" t="s">
        <v>18</v>
      </c>
      <c r="B39" s="75"/>
      <c r="C39" s="75"/>
      <c r="D39" s="75"/>
      <c r="E39" s="75"/>
    </row>
    <row r="40" spans="1:8" ht="13.9" customHeight="1">
      <c r="A40" s="76" t="s">
        <v>35</v>
      </c>
      <c r="B40" s="76"/>
      <c r="C40" s="76"/>
      <c r="D40" s="76"/>
      <c r="E40" s="4"/>
    </row>
    <row r="41" spans="1:8">
      <c r="B41" s="77" t="s">
        <v>19</v>
      </c>
      <c r="C41" s="77"/>
      <c r="D41" s="77"/>
      <c r="E41" s="5" t="s">
        <v>6</v>
      </c>
    </row>
    <row r="42" spans="1:8">
      <c r="A42" s="45"/>
      <c r="B42" s="45"/>
      <c r="C42" s="45"/>
      <c r="D42" s="45"/>
      <c r="E42" s="45"/>
    </row>
    <row r="43" spans="1:8" ht="13.9" customHeight="1">
      <c r="A43" s="76" t="s">
        <v>36</v>
      </c>
      <c r="B43" s="76"/>
      <c r="C43" s="76"/>
      <c r="D43" s="76"/>
      <c r="E43" s="4"/>
    </row>
    <row r="44" spans="1:8">
      <c r="B44" s="77" t="s">
        <v>19</v>
      </c>
      <c r="C44" s="77"/>
      <c r="D44" s="77"/>
      <c r="E44" s="5" t="s">
        <v>6</v>
      </c>
    </row>
    <row r="45" spans="1:8">
      <c r="A45" s="2" t="s">
        <v>39</v>
      </c>
    </row>
    <row r="46" spans="1:8">
      <c r="A46" s="10" t="s">
        <v>38</v>
      </c>
    </row>
    <row r="47" spans="1:8">
      <c r="A47" s="10"/>
    </row>
    <row r="48" spans="1:8">
      <c r="A48" s="2" t="s">
        <v>44</v>
      </c>
      <c r="B48" s="34">
        <f>'3кв'!B57</f>
        <v>-1858.9032000000589</v>
      </c>
    </row>
    <row r="49" spans="1:2">
      <c r="A49" s="26" t="s">
        <v>93</v>
      </c>
      <c r="B49" s="17"/>
    </row>
    <row r="50" spans="1:2">
      <c r="A50" s="2" t="s">
        <v>41</v>
      </c>
      <c r="B50" s="17">
        <v>157293.41</v>
      </c>
    </row>
    <row r="51" spans="1:2">
      <c r="A51" s="2" t="s">
        <v>50</v>
      </c>
      <c r="B51" s="17">
        <f>350*3</f>
        <v>1050</v>
      </c>
    </row>
    <row r="52" spans="1:2">
      <c r="A52" s="2" t="s">
        <v>49</v>
      </c>
      <c r="B52" s="17">
        <f>3*330</f>
        <v>990</v>
      </c>
    </row>
    <row r="53" spans="1:2">
      <c r="A53" s="2" t="s">
        <v>51</v>
      </c>
      <c r="B53" s="17">
        <f>3*150</f>
        <v>450</v>
      </c>
    </row>
    <row r="54" spans="1:2" ht="30">
      <c r="A54" s="47" t="s">
        <v>40</v>
      </c>
      <c r="B54" s="17">
        <f>E31</f>
        <v>132147.36600000001</v>
      </c>
    </row>
    <row r="55" spans="1:2">
      <c r="A55" s="18" t="s">
        <v>43</v>
      </c>
      <c r="B55" s="34">
        <f>B48+B50+B51+B52+B53-B54</f>
        <v>25777.140799999936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2"/>
  <sheetViews>
    <sheetView tabSelected="1" view="pageBreakPreview" topLeftCell="A4" zoomScaleSheetLayoutView="100" workbookViewId="0">
      <selection activeCell="A44" sqref="A44:XFD44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73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91" t="s">
        <v>94</v>
      </c>
      <c r="B1" s="91"/>
      <c r="C1" s="91"/>
      <c r="D1" s="49"/>
    </row>
    <row r="2" spans="1:5">
      <c r="A2" s="92" t="s">
        <v>95</v>
      </c>
      <c r="B2" s="92"/>
      <c r="C2" s="92"/>
      <c r="D2" s="50"/>
    </row>
    <row r="3" spans="1:5">
      <c r="A3" s="92" t="s">
        <v>96</v>
      </c>
      <c r="B3" s="92"/>
      <c r="C3" s="92"/>
      <c r="D3" s="50"/>
    </row>
    <row r="4" spans="1:5">
      <c r="A4" s="91" t="s">
        <v>116</v>
      </c>
      <c r="B4" s="91"/>
      <c r="C4" s="91"/>
      <c r="D4" s="49"/>
    </row>
    <row r="5" spans="1:5">
      <c r="A5" s="93"/>
      <c r="B5" s="93"/>
      <c r="C5" s="93"/>
    </row>
    <row r="6" spans="1:5">
      <c r="A6" s="50"/>
      <c r="B6" s="51" t="s">
        <v>97</v>
      </c>
      <c r="C6" s="52">
        <f>'1кв'!B50</f>
        <v>-18296.73</v>
      </c>
      <c r="D6" s="53"/>
    </row>
    <row r="7" spans="1:5">
      <c r="A7" s="54" t="s">
        <v>98</v>
      </c>
      <c r="B7" s="51" t="s">
        <v>117</v>
      </c>
      <c r="C7" s="55"/>
      <c r="D7" s="53"/>
    </row>
    <row r="8" spans="1:5">
      <c r="A8" s="50"/>
      <c r="B8" s="56" t="s">
        <v>99</v>
      </c>
      <c r="C8" s="55"/>
      <c r="D8" s="53"/>
    </row>
    <row r="9" spans="1:5">
      <c r="A9" s="50"/>
      <c r="B9" s="22" t="s">
        <v>118</v>
      </c>
      <c r="C9" s="55"/>
      <c r="D9" s="53"/>
    </row>
    <row r="10" spans="1:5">
      <c r="A10" s="50"/>
      <c r="B10" s="22" t="s">
        <v>119</v>
      </c>
      <c r="C10" s="55"/>
      <c r="D10" s="53"/>
    </row>
    <row r="11" spans="1:5">
      <c r="A11" s="50"/>
      <c r="B11" s="22" t="s">
        <v>120</v>
      </c>
      <c r="C11" s="55"/>
      <c r="D11" s="53"/>
    </row>
    <row r="12" spans="1:5">
      <c r="A12" s="50"/>
      <c r="B12" s="22" t="s">
        <v>121</v>
      </c>
      <c r="C12" s="55"/>
      <c r="D12" s="53"/>
    </row>
    <row r="13" spans="1:5">
      <c r="B13" s="57" t="s">
        <v>100</v>
      </c>
      <c r="C13" s="58">
        <f>'1кв'!B52+'2кв'!B51+'3кв'!B52+'4кв'!B50</f>
        <v>633550.87</v>
      </c>
      <c r="D13" s="59"/>
      <c r="E13" s="60"/>
    </row>
    <row r="14" spans="1:5">
      <c r="A14" s="54"/>
      <c r="B14" s="57" t="s">
        <v>50</v>
      </c>
      <c r="C14" s="58">
        <f>'1кв'!B53+'2кв'!B52+'3кв'!B53+'4кв'!B51</f>
        <v>4200</v>
      </c>
      <c r="D14" s="59"/>
      <c r="E14" s="60"/>
    </row>
    <row r="15" spans="1:5">
      <c r="A15" s="54"/>
      <c r="B15" s="57" t="s">
        <v>49</v>
      </c>
      <c r="C15" s="58">
        <f>'1кв'!B54+'2кв'!B53+'3кв'!B54+'4кв'!B52</f>
        <v>3960</v>
      </c>
      <c r="D15" s="59"/>
      <c r="E15" s="60"/>
    </row>
    <row r="16" spans="1:5">
      <c r="A16" s="54"/>
      <c r="B16" s="57" t="s">
        <v>51</v>
      </c>
      <c r="C16" s="58">
        <f>'1кв'!B55+'2кв'!B54+'3кв'!B55+'4кв'!B53</f>
        <v>1800</v>
      </c>
      <c r="D16" s="59"/>
      <c r="E16" s="60"/>
    </row>
    <row r="17" spans="1:5">
      <c r="A17" s="61"/>
      <c r="B17" s="57" t="s">
        <v>101</v>
      </c>
      <c r="C17" s="55">
        <f>SUM(C13:C16)</f>
        <v>643510.87</v>
      </c>
      <c r="D17" s="53"/>
      <c r="E17" s="60"/>
    </row>
    <row r="18" spans="1:5">
      <c r="B18" s="94"/>
      <c r="C18" s="95"/>
      <c r="D18" s="62"/>
    </row>
    <row r="19" spans="1:5">
      <c r="A19" s="63" t="s">
        <v>102</v>
      </c>
      <c r="B19" s="22" t="s">
        <v>48</v>
      </c>
      <c r="C19" s="58">
        <f>'1кв'!E22+'2кв'!E22+'3кв'!E22+'4кв'!E22</f>
        <v>376874.10600000003</v>
      </c>
      <c r="D19" s="62"/>
    </row>
    <row r="20" spans="1:5" ht="30">
      <c r="A20" s="63"/>
      <c r="B20" s="22" t="s">
        <v>56</v>
      </c>
      <c r="C20" s="58">
        <f>'1кв'!E23</f>
        <v>2599.89</v>
      </c>
      <c r="D20" s="62"/>
    </row>
    <row r="21" spans="1:5">
      <c r="A21" s="63"/>
      <c r="B21" s="22" t="s">
        <v>42</v>
      </c>
      <c r="C21" s="58">
        <f>'1кв'!E24+'2кв'!E23+'3кв'!E23+'4кв'!E23</f>
        <v>146040.46799999999</v>
      </c>
      <c r="D21" s="62"/>
    </row>
    <row r="22" spans="1:5">
      <c r="A22" s="63"/>
      <c r="B22" s="22" t="s">
        <v>103</v>
      </c>
      <c r="C22" s="58">
        <v>0</v>
      </c>
      <c r="D22" s="62"/>
    </row>
    <row r="23" spans="1:5">
      <c r="A23" s="63"/>
      <c r="B23" s="64" t="s">
        <v>52</v>
      </c>
      <c r="C23" s="58">
        <f>'1кв'!E25+'2кв'!E24+'3кв'!E24+'4кв'!E24</f>
        <v>0</v>
      </c>
      <c r="D23" s="62"/>
    </row>
    <row r="24" spans="1:5">
      <c r="B24" s="65" t="s">
        <v>53</v>
      </c>
      <c r="C24" s="58">
        <f>'1кв'!E26+'2кв'!E25+'3кв'!E25+'4кв'!E25</f>
        <v>0</v>
      </c>
      <c r="D24" s="62"/>
      <c r="E24" s="60"/>
    </row>
    <row r="25" spans="1:5">
      <c r="B25" s="64" t="s">
        <v>54</v>
      </c>
      <c r="C25" s="58">
        <f>'1кв'!E27+'2кв'!E26+'3кв'!E26+'4кв'!E26</f>
        <v>5561.6900000000005</v>
      </c>
      <c r="D25" s="62"/>
      <c r="E25" s="60"/>
    </row>
    <row r="26" spans="1:5">
      <c r="B26" s="64" t="s">
        <v>55</v>
      </c>
      <c r="C26" s="58">
        <f>'1кв'!E28+'2кв'!E27+'3кв'!E27+'4кв'!E27</f>
        <v>6771.38</v>
      </c>
      <c r="D26" s="62"/>
    </row>
    <row r="27" spans="1:5">
      <c r="A27" s="63"/>
      <c r="B27" s="66" t="s">
        <v>32</v>
      </c>
      <c r="C27" s="58">
        <f>'1кв'!E29+'2кв'!E28+'3кв'!E28+'4кв'!E28</f>
        <v>14353.53</v>
      </c>
      <c r="D27" s="62"/>
    </row>
    <row r="28" spans="1:5">
      <c r="A28" s="63"/>
      <c r="B28" s="67" t="s">
        <v>122</v>
      </c>
      <c r="C28" s="58">
        <f>'1кв'!E30+'1кв'!E31+'1кв'!E32+'2кв'!E31+'3кв'!E31+'4кв'!E29</f>
        <v>6991.0651999999991</v>
      </c>
      <c r="D28" s="62"/>
    </row>
    <row r="29" spans="1:5">
      <c r="A29" s="63"/>
      <c r="B29" s="67" t="s">
        <v>104</v>
      </c>
      <c r="C29" s="58">
        <f>SUM(C31:C36)</f>
        <v>40244.869999999995</v>
      </c>
      <c r="D29" s="62"/>
    </row>
    <row r="30" spans="1:5">
      <c r="A30" s="63"/>
      <c r="B30" s="66" t="s">
        <v>99</v>
      </c>
      <c r="C30" s="58"/>
      <c r="D30" s="62"/>
    </row>
    <row r="31" spans="1:5">
      <c r="A31" s="63"/>
      <c r="B31" s="22" t="s">
        <v>123</v>
      </c>
      <c r="C31" s="58">
        <f>'2кв'!E30</f>
        <v>4732.2</v>
      </c>
      <c r="D31" s="62"/>
    </row>
    <row r="32" spans="1:5" ht="31.5">
      <c r="A32" s="63"/>
      <c r="B32" s="66" t="s">
        <v>105</v>
      </c>
      <c r="C32" s="58">
        <f>'2кв'!E29</f>
        <v>3421.27</v>
      </c>
      <c r="D32" s="62"/>
    </row>
    <row r="33" spans="1:6" ht="18" customHeight="1">
      <c r="A33" s="63"/>
      <c r="B33" s="27" t="s">
        <v>124</v>
      </c>
      <c r="C33" s="58">
        <f>'3кв'!E29</f>
        <v>6329</v>
      </c>
      <c r="D33" s="62"/>
    </row>
    <row r="34" spans="1:6" ht="18" customHeight="1">
      <c r="A34" s="63"/>
      <c r="B34" s="74" t="s">
        <v>125</v>
      </c>
      <c r="C34" s="58">
        <f>'3кв'!E30</f>
        <v>6832.4</v>
      </c>
      <c r="D34" s="62"/>
    </row>
    <row r="35" spans="1:6" ht="18" customHeight="1">
      <c r="A35" s="63"/>
      <c r="B35" s="68" t="s">
        <v>126</v>
      </c>
      <c r="C35" s="58">
        <f>'3кв'!E32</f>
        <v>18930</v>
      </c>
      <c r="D35" s="62"/>
    </row>
    <row r="36" spans="1:6" ht="18" customHeight="1">
      <c r="A36" s="63"/>
      <c r="B36" s="68"/>
      <c r="C36" s="58"/>
      <c r="D36" s="62"/>
    </row>
    <row r="37" spans="1:6">
      <c r="B37" s="69" t="s">
        <v>106</v>
      </c>
      <c r="C37" s="55">
        <f>SUM(C19:C29)</f>
        <v>599436.99919999996</v>
      </c>
      <c r="D37" s="62"/>
      <c r="E37" s="60"/>
      <c r="F37" s="60"/>
    </row>
    <row r="38" spans="1:6">
      <c r="B38" s="70" t="s">
        <v>107</v>
      </c>
      <c r="C38" s="52">
        <f>(C6+C17)-C37</f>
        <v>25777.140800000052</v>
      </c>
      <c r="D38" s="62"/>
      <c r="E38" s="60"/>
    </row>
    <row r="39" spans="1:6">
      <c r="B39" s="54" t="s">
        <v>108</v>
      </c>
      <c r="C39" s="54"/>
      <c r="D39" s="62"/>
    </row>
    <row r="40" spans="1:6">
      <c r="B40" s="54" t="s">
        <v>109</v>
      </c>
      <c r="C40" s="54">
        <v>72587.95</v>
      </c>
      <c r="D40" s="62"/>
    </row>
    <row r="41" spans="1:6">
      <c r="B41" s="71" t="s">
        <v>110</v>
      </c>
      <c r="C41" s="71">
        <v>105457.64</v>
      </c>
      <c r="D41" s="62"/>
    </row>
    <row r="42" spans="1:6">
      <c r="B42" s="54" t="s">
        <v>111</v>
      </c>
      <c r="C42" s="54">
        <f>C41-C40</f>
        <v>32869.69</v>
      </c>
      <c r="D42" s="62"/>
    </row>
    <row r="43" spans="1:6">
      <c r="B43" s="54"/>
      <c r="C43" s="72"/>
      <c r="D43" s="62"/>
    </row>
    <row r="44" spans="1:6">
      <c r="B44" s="54"/>
      <c r="C44" s="72"/>
      <c r="D44" s="62"/>
    </row>
    <row r="45" spans="1:6">
      <c r="A45" s="1" t="s">
        <v>112</v>
      </c>
      <c r="B45" s="54" t="s">
        <v>113</v>
      </c>
      <c r="C45" s="72"/>
      <c r="D45" s="62"/>
    </row>
    <row r="46" spans="1:6">
      <c r="B46" s="54" t="s">
        <v>114</v>
      </c>
      <c r="C46" s="72"/>
      <c r="D46" s="62"/>
    </row>
    <row r="47" spans="1:6">
      <c r="B47" s="54" t="s">
        <v>115</v>
      </c>
      <c r="C47" s="72"/>
      <c r="D47" s="62"/>
    </row>
    <row r="48" spans="1:6">
      <c r="B48" s="54"/>
      <c r="C48" s="72"/>
      <c r="D48" s="62"/>
    </row>
    <row r="49" spans="2:4">
      <c r="B49" s="54"/>
      <c r="C49" s="72"/>
      <c r="D49" s="62"/>
    </row>
    <row r="50" spans="2:4">
      <c r="B50" s="54"/>
      <c r="C50" s="72"/>
      <c r="D50" s="62"/>
    </row>
    <row r="51" spans="2:4">
      <c r="B51" s="54"/>
      <c r="C51" s="72"/>
      <c r="D51" s="62"/>
    </row>
    <row r="52" spans="2:4">
      <c r="B52" s="54"/>
      <c r="C52" s="72"/>
      <c r="D52" s="62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2023-03-02T11:03:44Z</dcterms:modified>
</cp:coreProperties>
</file>