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'1кв'!$A$1:$E$56</definedName>
    <definedName name="_xlnm.Print_Area" localSheetId="1">'2кв'!$A$1:$E$55</definedName>
    <definedName name="_xlnm.Print_Area" localSheetId="2">'3кв'!$A$1:$E$54</definedName>
    <definedName name="_xlnm.Print_Area" localSheetId="3">'4кв'!$A$1:$E$56</definedName>
    <definedName name="_xlnm.Print_Area" localSheetId="4">отчет!$A$1:$C$47</definedName>
  </definedNames>
  <calcPr calcId="124519"/>
</workbook>
</file>

<file path=xl/calcChain.xml><?xml version="1.0" encoding="utf-8"?>
<calcChain xmlns="http://schemas.openxmlformats.org/spreadsheetml/2006/main">
  <c r="C28" i="23"/>
  <c r="C33" l="1"/>
  <c r="C32"/>
  <c r="C31"/>
  <c r="C24"/>
  <c r="C25"/>
  <c r="C26"/>
  <c r="C23"/>
  <c r="C20"/>
  <c r="D13"/>
  <c r="C13"/>
  <c r="C6"/>
  <c r="C40"/>
  <c r="C29" l="1"/>
  <c r="B52" i="22"/>
  <c r="C14" i="23" s="1"/>
  <c r="B49" i="22"/>
  <c r="E30"/>
  <c r="E29"/>
  <c r="E28"/>
  <c r="C27" i="23" s="1"/>
  <c r="B54" i="22"/>
  <c r="C16" i="23" s="1"/>
  <c r="B53" i="22"/>
  <c r="C15" i="23" s="1"/>
  <c r="E23" i="22"/>
  <c r="C21" i="23" s="1"/>
  <c r="E22" i="22"/>
  <c r="C19" i="23" s="1"/>
  <c r="C35" l="1"/>
  <c r="E33" i="22"/>
  <c r="C17" i="23"/>
  <c r="B55" i="22"/>
  <c r="B56" s="1"/>
  <c r="B49" i="21"/>
  <c r="B47"/>
  <c r="E31"/>
  <c r="E30"/>
  <c r="C36" i="23" l="1"/>
  <c r="B52" i="21"/>
  <c r="B51"/>
  <c r="E24"/>
  <c r="E22"/>
  <c r="B53" l="1"/>
  <c r="B54" s="1"/>
  <c r="B50" i="20"/>
  <c r="E31"/>
  <c r="B48"/>
  <c r="E32"/>
  <c r="B53" l="1"/>
  <c r="B52"/>
  <c r="E24"/>
  <c r="E22"/>
  <c r="B54" s="1"/>
  <c r="B55" l="1"/>
  <c r="B53" i="19"/>
  <c r="B51"/>
  <c r="B54" l="1"/>
  <c r="E25"/>
  <c r="E23"/>
  <c r="E22"/>
  <c r="E33" s="1"/>
  <c r="B55" l="1"/>
  <c r="B56" s="1"/>
</calcChain>
</file>

<file path=xl/sharedStrings.xml><?xml version="1.0" encoding="utf-8"?>
<sst xmlns="http://schemas.openxmlformats.org/spreadsheetml/2006/main" count="351" uniqueCount="125">
  <si>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</si>
  <si>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</si>
  <si>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</si>
  <si>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</si>
  <si>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</si>
  <si>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</si>
  <si>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</si>
  <si>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</si>
  <si>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</si>
  <si>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</si>
  <si>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</si>
  <si>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</si>
  <si>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</si>
  <si>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</si>
  <si>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</si>
  <si>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</si>
  <si>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</si>
  <si>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</si>
  <si>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</si>
  <si>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</si>
  <si>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</si>
  <si>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</si>
  <si>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</si>
  <si>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</si>
  <si>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</si>
  <si>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Правды,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</si>
  <si>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</si>
  <si>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</si>
  <si>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</si>
  <si>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</si>
  <si>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</si>
  <si>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</si>
  <si>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</si>
  <si>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</si>
  <si>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</si>
  <si>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март</t>
  </si>
  <si>
    <t>Sкв.=2770,7 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</si>
  <si>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06.03.2015 г.</t>
    </r>
  </si>
  <si>
    <t>в т.ч. Оплачено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</si>
  <si>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</si>
  <si>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</si>
  <si>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</si>
  <si>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</si>
  <si>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февраль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</si>
  <si>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Державин И.В.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</si>
  <si>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Державина Игоря Васильевича</t>
    </r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</si>
  <si>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</si>
  <si>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</si>
  <si>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</si>
  <si>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</si>
  <si>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Дезинсекция, дератизация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</si>
  <si>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</si>
  <si>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</si>
  <si>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</si>
  <si>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</si>
  <si>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ИТОГО</t>
  </si>
  <si>
    <t>Обработка подъездов хлорсодержащими растворами опрыскивание 1 раз в неделю</t>
  </si>
  <si>
    <t>Предъявлено населению 182930,19</t>
  </si>
  <si>
    <t>за 1 квартал 2022 года</t>
  </si>
  <si>
    <t>"31" 03 2022 г.</t>
  </si>
  <si>
    <t>Уборка подвала 2м3 (кв.54)</t>
  </si>
  <si>
    <t>Опиловка деревьев</t>
  </si>
  <si>
    <t xml:space="preserve">           2. Всего за период с "01" 01 2022 г. по "31" 03 2022 г. выполнено работ (оказано услуг) на общую сумму сто восемьдесят тысяч шестьсот шестьдесят три рубля 08 копеек</t>
  </si>
  <si>
    <t>за 2 квартал 2022 года</t>
  </si>
  <si>
    <t>"30" 06 2022 г.</t>
  </si>
  <si>
    <t>2 квартал</t>
  </si>
  <si>
    <t>Реконструкция качелей, установка стенда</t>
  </si>
  <si>
    <t>май</t>
  </si>
  <si>
    <t>Предъявлено населению 184543,63</t>
  </si>
  <si>
    <r>
      <t xml:space="preserve">Заказчик - </t>
    </r>
    <r>
      <rPr>
        <b/>
        <sz val="12"/>
        <color theme="1"/>
        <rFont val="Times New Roman"/>
        <family val="1"/>
        <charset val="204"/>
      </rPr>
      <t>Собственники МКД, в лице председателя совета дома Державин И.В.</t>
    </r>
  </si>
  <si>
    <t>поверка ОПУ ГВС термометр</t>
  </si>
  <si>
    <t xml:space="preserve">           2. Всего за период с "01" 04 2022 г. по "30" 06 2022 г. выполнено работ (оказано услуг) на общую сумму сто семьдесят одна тысяча пятьсот восемьдесят два рубля 59 копеек</t>
  </si>
  <si>
    <t>Sкв.=2771,5 м2</t>
  </si>
  <si>
    <t>за 3 квартал 2022 года</t>
  </si>
  <si>
    <t>"30" 09 2022 г.</t>
  </si>
  <si>
    <t>3 квартал</t>
  </si>
  <si>
    <t>Ремонт МАФ на дет.площадке (кв.12)</t>
  </si>
  <si>
    <t>август</t>
  </si>
  <si>
    <t xml:space="preserve">           2. Всего за период с "01" 07 2022 г. по "30" 09 2022 г. выполнено работ (оказано услуг) на общую сумму сто восемьдесят две тысячи семьсот девяносто один рубль 93 копейки</t>
  </si>
  <si>
    <t>Предъявлено населению 192235,88</t>
  </si>
  <si>
    <t>за 4 квартал 2022 года</t>
  </si>
  <si>
    <t>"31" 12 2022 г.</t>
  </si>
  <si>
    <t>4 квартал</t>
  </si>
  <si>
    <t>ноябрь</t>
  </si>
  <si>
    <t>декабрь</t>
  </si>
  <si>
    <t>Установка кодового замка (кв.31)</t>
  </si>
  <si>
    <t xml:space="preserve">Установка доводчика </t>
  </si>
  <si>
    <t>Реконструкция узла учета ГВС (кв.31) смета</t>
  </si>
  <si>
    <t>октябрь</t>
  </si>
  <si>
    <t>ч/ч</t>
  </si>
  <si>
    <t xml:space="preserve">           2. Всего за период с "01" 10 2022 г. по "31" 12 2022 г. выполнено работ (оказано услуг) на общую сумму сто девяносто три тысячи сто двадцать шесть рублей 89 копеек</t>
  </si>
  <si>
    <t>Предъявлено населению 192638,9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</si>
  <si>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</si>
  <si>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</si>
  <si>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</si>
  <si>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</si>
  <si>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</si>
  <si>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</si>
  <si>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</si>
  <si>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</si>
  <si>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</si>
  <si>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Услуги по содержанию многоквартирного дома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</si>
  <si>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</si>
  <si>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</si>
  <si>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Непредвиденные расходы 37,33 ч/ч</t>
  </si>
  <si>
    <t>Работы по договору, всего</t>
  </si>
  <si>
    <t xml:space="preserve">    * Установка стенда на дет.площадке, реконструкция качелей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</si>
  <si>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</si>
  <si>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</si>
  <si>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</si>
  <si>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</si>
  <si>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</si>
  <si>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</si>
  <si>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</si>
  <si>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</si>
  <si>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</si>
  <si>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</si>
  <si>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Правды, д. 4</t>
  </si>
  <si>
    <t>Начислено всего 748809,52</t>
  </si>
  <si>
    <t>* горячая вода на СОИ - 31714,31</t>
  </si>
  <si>
    <t>* водоотведение на СОИ- 13611,94</t>
  </si>
  <si>
    <t>* холодная вода на СОИ - 2629,86</t>
  </si>
  <si>
    <t>* электроэнергия на СОИ-23315,23</t>
  </si>
  <si>
    <t xml:space="preserve">    * поверка ОПУ ГВС термометр</t>
  </si>
  <si>
    <t xml:space="preserve">    * Реконструкция узла учета ГВС (кв.31) смета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</si>
</sst>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2" fillId="0" borderId="0" xfId="0" applyFont="1"/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11" fillId="0" borderId="4" xfId="0" applyFont="1" applyBorder="1"/>
    <xf numFmtId="0" fontId="5" fillId="0" borderId="0" xfId="0" applyFont="1" applyAlignment="1">
      <alignment horizontal="left" wrapText="1"/>
    </xf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164" fontId="7" fillId="0" borderId="0" xfId="1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3" borderId="4" xfId="0" applyFont="1" applyFill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25" zoomScaleSheetLayoutView="100" workbookViewId="0">
      <selection activeCell="B52" sqref="B5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2.25" customHeight="1">
      <c r="A2" s="81" t="s">
        <v>12</v>
      </c>
      <c r="B2" s="82"/>
      <c r="C2" s="82"/>
      <c r="D2" s="82"/>
      <c r="E2" s="82"/>
    </row>
    <row r="3" spans="1:5">
      <c r="A3" s="83" t="s">
        <v>58</v>
      </c>
      <c r="B3" s="83"/>
      <c r="C3" s="83"/>
      <c r="D3" s="83"/>
      <c r="E3" s="83"/>
    </row>
    <row r="4" spans="1:5" s="1" customFormat="1" ht="15.75">
      <c r="A4" s="20" t="s">
        <v>13</v>
      </c>
      <c r="B4" s="4"/>
      <c r="C4" s="4"/>
      <c r="D4" s="85" t="s">
        <v>59</v>
      </c>
      <c r="E4" s="85"/>
    </row>
    <row r="5" spans="1:5">
      <c r="A5" s="28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4" t="s">
        <v>25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2" customHeight="1">
      <c r="A9" s="73" t="s">
        <v>45</v>
      </c>
      <c r="B9" s="73"/>
      <c r="C9" s="73"/>
      <c r="D9" s="73"/>
      <c r="E9" s="73"/>
    </row>
    <row r="10" spans="1:5" ht="27" customHeight="1">
      <c r="A10" s="76" t="s">
        <v>14</v>
      </c>
      <c r="B10" s="77"/>
      <c r="C10" s="77"/>
      <c r="D10" s="77"/>
      <c r="E10" s="77"/>
    </row>
    <row r="11" spans="1:5" ht="32.25" customHeight="1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 ht="17.25" customHeight="1">
      <c r="A13" s="73" t="s">
        <v>22</v>
      </c>
      <c r="B13" s="73"/>
      <c r="C13" s="73"/>
      <c r="D13" s="73"/>
      <c r="E13" s="73"/>
    </row>
    <row r="14" spans="1:5" ht="17.25" customHeight="1">
      <c r="A14" s="78" t="s">
        <v>2</v>
      </c>
      <c r="B14" s="79"/>
      <c r="C14" s="79"/>
      <c r="D14" s="79"/>
      <c r="E14" s="79"/>
    </row>
    <row r="15" spans="1:5" ht="18.75" customHeight="1">
      <c r="A15" s="73" t="s">
        <v>23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0.6" customHeight="1">
      <c r="A17" s="73" t="s">
        <v>17</v>
      </c>
      <c r="B17" s="73"/>
      <c r="C17" s="73"/>
      <c r="D17" s="73"/>
      <c r="E17" s="73"/>
    </row>
    <row r="18" spans="1:7" ht="61.5" customHeight="1">
      <c r="A18" s="73" t="s">
        <v>26</v>
      </c>
      <c r="B18" s="73"/>
      <c r="C18" s="73"/>
      <c r="D18" s="73"/>
      <c r="E18" s="73"/>
    </row>
    <row r="19" spans="1:7" ht="38.25" customHeight="1">
      <c r="A19" s="75" t="s">
        <v>27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2770.7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47</v>
      </c>
      <c r="B22" s="9" t="s">
        <v>42</v>
      </c>
      <c r="C22" s="3" t="s">
        <v>4</v>
      </c>
      <c r="D22" s="3">
        <v>12.86</v>
      </c>
      <c r="E22" s="8">
        <f>D22*F20*G20</f>
        <v>106893.606</v>
      </c>
    </row>
    <row r="23" spans="1:7" ht="45">
      <c r="A23" s="7" t="s">
        <v>56</v>
      </c>
      <c r="B23" s="9" t="s">
        <v>29</v>
      </c>
      <c r="C23" s="3" t="s">
        <v>4</v>
      </c>
      <c r="D23" s="3"/>
      <c r="E23" s="8">
        <f>1692.7*3</f>
        <v>5078.1000000000004</v>
      </c>
    </row>
    <row r="24" spans="1:7">
      <c r="A24" s="7" t="s">
        <v>50</v>
      </c>
      <c r="B24" s="9" t="s">
        <v>29</v>
      </c>
      <c r="C24" s="3" t="s">
        <v>30</v>
      </c>
      <c r="D24" s="3"/>
      <c r="E24" s="8">
        <v>0</v>
      </c>
    </row>
    <row r="25" spans="1:7">
      <c r="A25" s="7" t="s">
        <v>40</v>
      </c>
      <c r="B25" s="9" t="s">
        <v>24</v>
      </c>
      <c r="C25" s="3" t="s">
        <v>4</v>
      </c>
      <c r="D25" s="3">
        <v>5</v>
      </c>
      <c r="E25" s="8">
        <f>D25*F20*G20</f>
        <v>41560.5</v>
      </c>
    </row>
    <row r="26" spans="1:7">
      <c r="A26" s="7" t="s">
        <v>51</v>
      </c>
      <c r="B26" s="9" t="s">
        <v>29</v>
      </c>
      <c r="C26" s="3" t="s">
        <v>30</v>
      </c>
      <c r="D26" s="3"/>
      <c r="E26" s="18">
        <v>0</v>
      </c>
    </row>
    <row r="27" spans="1:7">
      <c r="A27" s="7" t="s">
        <v>52</v>
      </c>
      <c r="B27" s="9" t="s">
        <v>29</v>
      </c>
      <c r="C27" s="3" t="s">
        <v>30</v>
      </c>
      <c r="D27" s="3"/>
      <c r="E27" s="18">
        <v>6449.84</v>
      </c>
    </row>
    <row r="28" spans="1:7">
      <c r="A28" s="7" t="s">
        <v>53</v>
      </c>
      <c r="B28" s="9" t="s">
        <v>29</v>
      </c>
      <c r="C28" s="3" t="s">
        <v>30</v>
      </c>
      <c r="D28" s="3"/>
      <c r="E28" s="8">
        <v>5834.24</v>
      </c>
    </row>
    <row r="29" spans="1:7">
      <c r="A29" s="7" t="s">
        <v>54</v>
      </c>
      <c r="B29" s="9" t="s">
        <v>29</v>
      </c>
      <c r="C29" s="3" t="s">
        <v>30</v>
      </c>
      <c r="D29" s="3"/>
      <c r="E29" s="8">
        <v>4272.2700000000004</v>
      </c>
    </row>
    <row r="30" spans="1:7">
      <c r="A30" s="7" t="s">
        <v>28</v>
      </c>
      <c r="B30" s="9" t="s">
        <v>29</v>
      </c>
      <c r="C30" s="3" t="s">
        <v>30</v>
      </c>
      <c r="D30" s="3"/>
      <c r="E30" s="8">
        <v>1814.86</v>
      </c>
    </row>
    <row r="31" spans="1:7">
      <c r="A31" s="17" t="s">
        <v>60</v>
      </c>
      <c r="B31" s="14" t="s">
        <v>43</v>
      </c>
      <c r="C31" s="3" t="s">
        <v>30</v>
      </c>
      <c r="D31" s="32">
        <v>17.5</v>
      </c>
      <c r="E31" s="8">
        <v>3400</v>
      </c>
    </row>
    <row r="32" spans="1:7">
      <c r="A32" s="17" t="s">
        <v>61</v>
      </c>
      <c r="B32" s="14" t="s">
        <v>35</v>
      </c>
      <c r="C32" s="3" t="s">
        <v>30</v>
      </c>
      <c r="D32" s="19">
        <v>4</v>
      </c>
      <c r="E32" s="8">
        <v>5359.66</v>
      </c>
    </row>
    <row r="33" spans="1:8" s="10" customFormat="1">
      <c r="A33" s="21" t="s">
        <v>55</v>
      </c>
      <c r="B33" s="22"/>
      <c r="C33" s="23"/>
      <c r="D33" s="23"/>
      <c r="E33" s="24">
        <f>SUM(E22:E32)</f>
        <v>180663.07599999997</v>
      </c>
    </row>
    <row r="35" spans="1:8" ht="28.5" customHeight="1">
      <c r="A35" s="72" t="s">
        <v>62</v>
      </c>
      <c r="B35" s="72"/>
      <c r="C35" s="72"/>
      <c r="D35" s="72"/>
      <c r="E35" s="72"/>
    </row>
    <row r="36" spans="1:8" ht="31.5" customHeight="1">
      <c r="A36" s="73" t="s">
        <v>21</v>
      </c>
      <c r="B36" s="73"/>
      <c r="C36" s="73"/>
      <c r="D36" s="73"/>
      <c r="E36" s="73"/>
    </row>
    <row r="37" spans="1:8">
      <c r="A37" s="73" t="s">
        <v>20</v>
      </c>
      <c r="B37" s="73"/>
      <c r="C37" s="73"/>
      <c r="D37" s="73"/>
      <c r="E37" s="73"/>
      <c r="F37" s="10"/>
      <c r="G37" s="10"/>
      <c r="H37" s="11"/>
    </row>
    <row r="38" spans="1:8" ht="30.75" customHeight="1">
      <c r="A38" s="73" t="s">
        <v>32</v>
      </c>
      <c r="B38" s="73"/>
      <c r="C38" s="73"/>
      <c r="D38" s="73"/>
      <c r="E38" s="73"/>
    </row>
    <row r="39" spans="1:8">
      <c r="A39" s="74" t="s">
        <v>5</v>
      </c>
      <c r="B39" s="74"/>
      <c r="C39" s="74"/>
      <c r="D39" s="74"/>
      <c r="E39" s="74"/>
    </row>
    <row r="40" spans="1:8">
      <c r="A40" s="73" t="s">
        <v>18</v>
      </c>
      <c r="B40" s="73"/>
      <c r="C40" s="73"/>
      <c r="D40" s="73"/>
      <c r="E40" s="73"/>
    </row>
    <row r="41" spans="1:8">
      <c r="A41" s="69" t="s">
        <v>31</v>
      </c>
      <c r="B41" s="69"/>
      <c r="C41" s="69"/>
      <c r="D41" s="69"/>
      <c r="E41" s="5"/>
    </row>
    <row r="42" spans="1:8">
      <c r="B42" s="70" t="s">
        <v>19</v>
      </c>
      <c r="C42" s="70"/>
      <c r="D42" s="70"/>
      <c r="E42" s="6" t="s">
        <v>6</v>
      </c>
    </row>
    <row r="43" spans="1:8">
      <c r="A43" s="26"/>
      <c r="B43" s="26"/>
      <c r="C43" s="26"/>
      <c r="D43" s="26"/>
      <c r="E43" s="26"/>
    </row>
    <row r="44" spans="1:8">
      <c r="A44" s="71" t="s">
        <v>44</v>
      </c>
      <c r="B44" s="71"/>
      <c r="C44" s="71"/>
      <c r="D44" s="71"/>
      <c r="E44" s="5"/>
    </row>
    <row r="45" spans="1:8">
      <c r="B45" s="70" t="s">
        <v>19</v>
      </c>
      <c r="C45" s="70"/>
      <c r="D45" s="70"/>
      <c r="E45" s="6" t="s">
        <v>6</v>
      </c>
    </row>
    <row r="47" spans="1:8">
      <c r="A47" s="2" t="s">
        <v>36</v>
      </c>
    </row>
    <row r="48" spans="1:8">
      <c r="A48" s="10" t="s">
        <v>33</v>
      </c>
    </row>
    <row r="49" spans="1:2">
      <c r="A49" s="2" t="s">
        <v>41</v>
      </c>
      <c r="B49" s="25">
        <v>-619.41</v>
      </c>
    </row>
    <row r="50" spans="1:2" ht="31.5">
      <c r="A50" s="15" t="s">
        <v>57</v>
      </c>
      <c r="B50" s="12"/>
    </row>
    <row r="51" spans="1:2">
      <c r="A51" s="2" t="s">
        <v>38</v>
      </c>
      <c r="B51" s="12">
        <f>173696.82-62.05</f>
        <v>173634.77000000002</v>
      </c>
    </row>
    <row r="52" spans="1:2">
      <c r="A52" s="2" t="s">
        <v>48</v>
      </c>
      <c r="B52" s="12">
        <v>1050</v>
      </c>
    </row>
    <row r="53" spans="1:2">
      <c r="A53" s="2" t="s">
        <v>46</v>
      </c>
      <c r="B53" s="12">
        <f>3*330</f>
        <v>990</v>
      </c>
    </row>
    <row r="54" spans="1:2">
      <c r="A54" s="2" t="s">
        <v>49</v>
      </c>
      <c r="B54" s="12">
        <f>200*3</f>
        <v>600</v>
      </c>
    </row>
    <row r="55" spans="1:2" ht="30">
      <c r="A55" s="27" t="s">
        <v>39</v>
      </c>
      <c r="B55" s="12">
        <f>E33</f>
        <v>180663.07599999997</v>
      </c>
    </row>
    <row r="56" spans="1:2">
      <c r="A56" s="13" t="s">
        <v>34</v>
      </c>
      <c r="B56" s="25">
        <f>B49+B51+B52+B53+B54-B55</f>
        <v>-5007.7159999999567</v>
      </c>
    </row>
  </sheetData>
  <mergeCells count="29">
    <mergeCell ref="A8:E8"/>
    <mergeCell ref="A1:E1"/>
    <mergeCell ref="A2:E2"/>
    <mergeCell ref="A3:E3"/>
    <mergeCell ref="A6:E6"/>
    <mergeCell ref="A7:E7"/>
    <mergeCell ref="D4:E4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view="pageBreakPreview" topLeftCell="A25" zoomScaleSheetLayoutView="100" workbookViewId="0">
      <selection activeCell="A30" sqref="A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2.25" customHeight="1">
      <c r="A2" s="81" t="s">
        <v>12</v>
      </c>
      <c r="B2" s="82"/>
      <c r="C2" s="82"/>
      <c r="D2" s="82"/>
      <c r="E2" s="82"/>
    </row>
    <row r="3" spans="1:5">
      <c r="A3" s="83" t="s">
        <v>63</v>
      </c>
      <c r="B3" s="83"/>
      <c r="C3" s="83"/>
      <c r="D3" s="83"/>
      <c r="E3" s="83"/>
    </row>
    <row r="4" spans="1:5" s="1" customFormat="1" ht="15.75">
      <c r="A4" s="20" t="s">
        <v>13</v>
      </c>
      <c r="B4" s="4"/>
      <c r="C4" s="4"/>
      <c r="D4" s="85" t="s">
        <v>64</v>
      </c>
      <c r="E4" s="85"/>
    </row>
    <row r="5" spans="1:5">
      <c r="A5" s="31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4" t="s">
        <v>25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2" customHeight="1">
      <c r="A9" s="73" t="s">
        <v>45</v>
      </c>
      <c r="B9" s="73"/>
      <c r="C9" s="73"/>
      <c r="D9" s="73"/>
      <c r="E9" s="73"/>
    </row>
    <row r="10" spans="1:5" ht="27" customHeight="1">
      <c r="A10" s="76" t="s">
        <v>14</v>
      </c>
      <c r="B10" s="77"/>
      <c r="C10" s="77"/>
      <c r="D10" s="77"/>
      <c r="E10" s="77"/>
    </row>
    <row r="11" spans="1:5" ht="32.25" customHeight="1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 ht="17.25" customHeight="1">
      <c r="A13" s="73" t="s">
        <v>22</v>
      </c>
      <c r="B13" s="73"/>
      <c r="C13" s="73"/>
      <c r="D13" s="73"/>
      <c r="E13" s="73"/>
    </row>
    <row r="14" spans="1:5" ht="17.25" customHeight="1">
      <c r="A14" s="78" t="s">
        <v>2</v>
      </c>
      <c r="B14" s="79"/>
      <c r="C14" s="79"/>
      <c r="D14" s="79"/>
      <c r="E14" s="79"/>
    </row>
    <row r="15" spans="1:5" ht="18.75" customHeight="1">
      <c r="A15" s="73" t="s">
        <v>23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0.6" customHeight="1">
      <c r="A17" s="73" t="s">
        <v>17</v>
      </c>
      <c r="B17" s="73"/>
      <c r="C17" s="73"/>
      <c r="D17" s="73"/>
      <c r="E17" s="73"/>
    </row>
    <row r="18" spans="1:7" ht="61.5" customHeight="1">
      <c r="A18" s="73" t="s">
        <v>26</v>
      </c>
      <c r="B18" s="73"/>
      <c r="C18" s="73"/>
      <c r="D18" s="73"/>
      <c r="E18" s="73"/>
    </row>
    <row r="19" spans="1:7" ht="38.25" customHeight="1">
      <c r="A19" s="75" t="s">
        <v>27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2770.7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47</v>
      </c>
      <c r="B22" s="9" t="s">
        <v>42</v>
      </c>
      <c r="C22" s="3" t="s">
        <v>4</v>
      </c>
      <c r="D22" s="3">
        <v>12.86</v>
      </c>
      <c r="E22" s="8">
        <f>D22*F20*G20</f>
        <v>106893.606</v>
      </c>
    </row>
    <row r="23" spans="1:7">
      <c r="A23" s="7" t="s">
        <v>50</v>
      </c>
      <c r="B23" s="9" t="s">
        <v>65</v>
      </c>
      <c r="C23" s="3" t="s">
        <v>30</v>
      </c>
      <c r="D23" s="3"/>
      <c r="E23" s="8">
        <v>0</v>
      </c>
    </row>
    <row r="24" spans="1:7">
      <c r="A24" s="7" t="s">
        <v>40</v>
      </c>
      <c r="B24" s="9" t="s">
        <v>24</v>
      </c>
      <c r="C24" s="3" t="s">
        <v>4</v>
      </c>
      <c r="D24" s="3">
        <v>5</v>
      </c>
      <c r="E24" s="8">
        <f>D24*F20*G20</f>
        <v>41560.5</v>
      </c>
    </row>
    <row r="25" spans="1:7">
      <c r="A25" s="7" t="s">
        <v>51</v>
      </c>
      <c r="B25" s="9" t="s">
        <v>65</v>
      </c>
      <c r="C25" s="3" t="s">
        <v>30</v>
      </c>
      <c r="D25" s="3"/>
      <c r="E25" s="18">
        <v>0</v>
      </c>
    </row>
    <row r="26" spans="1:7">
      <c r="A26" s="7" t="s">
        <v>52</v>
      </c>
      <c r="B26" s="9" t="s">
        <v>65</v>
      </c>
      <c r="C26" s="3" t="s">
        <v>30</v>
      </c>
      <c r="D26" s="3"/>
      <c r="E26" s="18">
        <v>7233.55</v>
      </c>
    </row>
    <row r="27" spans="1:7">
      <c r="A27" s="7" t="s">
        <v>53</v>
      </c>
      <c r="B27" s="9" t="s">
        <v>65</v>
      </c>
      <c r="C27" s="3" t="s">
        <v>30</v>
      </c>
      <c r="D27" s="3"/>
      <c r="E27" s="8">
        <v>6033.52</v>
      </c>
    </row>
    <row r="28" spans="1:7">
      <c r="A28" s="7" t="s">
        <v>54</v>
      </c>
      <c r="B28" s="9" t="s">
        <v>65</v>
      </c>
      <c r="C28" s="3" t="s">
        <v>30</v>
      </c>
      <c r="D28" s="3"/>
      <c r="E28" s="8">
        <v>4272.2700000000004</v>
      </c>
    </row>
    <row r="29" spans="1:7">
      <c r="A29" s="7" t="s">
        <v>28</v>
      </c>
      <c r="B29" s="9" t="s">
        <v>65</v>
      </c>
      <c r="C29" s="3" t="s">
        <v>30</v>
      </c>
      <c r="D29" s="3"/>
      <c r="E29" s="8">
        <v>142.1</v>
      </c>
    </row>
    <row r="30" spans="1:7">
      <c r="A30" s="36" t="s">
        <v>70</v>
      </c>
      <c r="B30" s="9" t="s">
        <v>65</v>
      </c>
      <c r="C30" s="3" t="s">
        <v>30</v>
      </c>
      <c r="D30" s="37"/>
      <c r="E30" s="8">
        <v>2025.77</v>
      </c>
    </row>
    <row r="31" spans="1:7" ht="30">
      <c r="A31" s="17" t="s">
        <v>66</v>
      </c>
      <c r="B31" s="14" t="s">
        <v>67</v>
      </c>
      <c r="C31" s="3" t="s">
        <v>30</v>
      </c>
      <c r="D31" s="32"/>
      <c r="E31" s="8">
        <f>3421.27</f>
        <v>3421.27</v>
      </c>
    </row>
    <row r="32" spans="1:7" s="10" customFormat="1">
      <c r="A32" s="21" t="s">
        <v>55</v>
      </c>
      <c r="B32" s="22"/>
      <c r="C32" s="23"/>
      <c r="D32" s="23"/>
      <c r="E32" s="24">
        <f>SUM(E22:E31)</f>
        <v>171582.58599999995</v>
      </c>
    </row>
    <row r="34" spans="1:8" ht="28.5" customHeight="1">
      <c r="A34" s="72" t="s">
        <v>71</v>
      </c>
      <c r="B34" s="72"/>
      <c r="C34" s="72"/>
      <c r="D34" s="72"/>
      <c r="E34" s="72"/>
    </row>
    <row r="35" spans="1:8" ht="31.5" customHeight="1">
      <c r="A35" s="73" t="s">
        <v>21</v>
      </c>
      <c r="B35" s="73"/>
      <c r="C35" s="73"/>
      <c r="D35" s="73"/>
      <c r="E35" s="73"/>
    </row>
    <row r="36" spans="1:8">
      <c r="A36" s="73" t="s">
        <v>20</v>
      </c>
      <c r="B36" s="73"/>
      <c r="C36" s="73"/>
      <c r="D36" s="73"/>
      <c r="E36" s="73"/>
      <c r="F36" s="10"/>
      <c r="G36" s="10"/>
      <c r="H36" s="11"/>
    </row>
    <row r="37" spans="1:8" ht="30.75" customHeight="1">
      <c r="A37" s="73" t="s">
        <v>32</v>
      </c>
      <c r="B37" s="73"/>
      <c r="C37" s="73"/>
      <c r="D37" s="73"/>
      <c r="E37" s="73"/>
    </row>
    <row r="38" spans="1:8">
      <c r="A38" s="74" t="s">
        <v>5</v>
      </c>
      <c r="B38" s="74"/>
      <c r="C38" s="74"/>
      <c r="D38" s="74"/>
      <c r="E38" s="74"/>
    </row>
    <row r="39" spans="1:8">
      <c r="A39" s="73" t="s">
        <v>18</v>
      </c>
      <c r="B39" s="73"/>
      <c r="C39" s="73"/>
      <c r="D39" s="73"/>
      <c r="E39" s="73"/>
    </row>
    <row r="40" spans="1:8">
      <c r="A40" s="69" t="s">
        <v>31</v>
      </c>
      <c r="B40" s="69"/>
      <c r="C40" s="69"/>
      <c r="D40" s="69"/>
      <c r="E40" s="5"/>
    </row>
    <row r="41" spans="1:8">
      <c r="B41" s="70" t="s">
        <v>19</v>
      </c>
      <c r="C41" s="70"/>
      <c r="D41" s="70"/>
      <c r="E41" s="6" t="s">
        <v>6</v>
      </c>
    </row>
    <row r="42" spans="1:8">
      <c r="A42" s="30"/>
      <c r="B42" s="30"/>
      <c r="C42" s="30"/>
      <c r="D42" s="30"/>
      <c r="E42" s="30"/>
    </row>
    <row r="43" spans="1:8" ht="15.75">
      <c r="A43" s="86" t="s">
        <v>69</v>
      </c>
      <c r="B43" s="86"/>
      <c r="C43" s="86"/>
      <c r="D43" s="86"/>
      <c r="E43" s="5"/>
    </row>
    <row r="44" spans="1:8">
      <c r="B44" s="70" t="s">
        <v>19</v>
      </c>
      <c r="C44" s="70"/>
      <c r="D44" s="70"/>
      <c r="E44" s="6" t="s">
        <v>6</v>
      </c>
    </row>
    <row r="46" spans="1:8">
      <c r="A46" s="2" t="s">
        <v>36</v>
      </c>
    </row>
    <row r="47" spans="1:8">
      <c r="A47" s="10" t="s">
        <v>33</v>
      </c>
    </row>
    <row r="48" spans="1:8">
      <c r="A48" s="2" t="s">
        <v>41</v>
      </c>
      <c r="B48" s="25">
        <f>'1кв'!B56</f>
        <v>-5007.7159999999567</v>
      </c>
    </row>
    <row r="49" spans="1:2" ht="31.5">
      <c r="A49" s="15" t="s">
        <v>68</v>
      </c>
      <c r="B49" s="12"/>
    </row>
    <row r="50" spans="1:2">
      <c r="A50" s="2" t="s">
        <v>38</v>
      </c>
      <c r="B50" s="12">
        <f>167843.11-30.54</f>
        <v>167812.56999999998</v>
      </c>
    </row>
    <row r="51" spans="1:2">
      <c r="A51" s="2" t="s">
        <v>48</v>
      </c>
      <c r="B51" s="12">
        <v>1050</v>
      </c>
    </row>
    <row r="52" spans="1:2">
      <c r="A52" s="2" t="s">
        <v>46</v>
      </c>
      <c r="B52" s="12">
        <f>3*330</f>
        <v>990</v>
      </c>
    </row>
    <row r="53" spans="1:2">
      <c r="A53" s="2" t="s">
        <v>49</v>
      </c>
      <c r="B53" s="12">
        <f>200*3</f>
        <v>600</v>
      </c>
    </row>
    <row r="54" spans="1:2" ht="30">
      <c r="A54" s="29" t="s">
        <v>39</v>
      </c>
      <c r="B54" s="12">
        <f>E32</f>
        <v>171582.58599999995</v>
      </c>
    </row>
    <row r="55" spans="1:2">
      <c r="A55" s="13" t="s">
        <v>34</v>
      </c>
      <c r="B55" s="25">
        <f>B48+B50+B51+B52+B53-B54</f>
        <v>-6137.7319999999308</v>
      </c>
    </row>
  </sheetData>
  <mergeCells count="29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22" zoomScaleSheetLayoutView="100" workbookViewId="0">
      <selection activeCell="A33" sqref="A33:E3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2.25" customHeight="1">
      <c r="A2" s="81" t="s">
        <v>12</v>
      </c>
      <c r="B2" s="82"/>
      <c r="C2" s="82"/>
      <c r="D2" s="82"/>
      <c r="E2" s="82"/>
    </row>
    <row r="3" spans="1:5">
      <c r="A3" s="83" t="s">
        <v>73</v>
      </c>
      <c r="B3" s="83"/>
      <c r="C3" s="83"/>
      <c r="D3" s="83"/>
      <c r="E3" s="83"/>
    </row>
    <row r="4" spans="1:5" s="1" customFormat="1" ht="15.75">
      <c r="A4" s="20" t="s">
        <v>13</v>
      </c>
      <c r="B4" s="4"/>
      <c r="C4" s="4"/>
      <c r="D4" s="85" t="s">
        <v>74</v>
      </c>
      <c r="E4" s="85"/>
    </row>
    <row r="5" spans="1:5">
      <c r="A5" s="35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4" t="s">
        <v>25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2" customHeight="1">
      <c r="A9" s="73" t="s">
        <v>45</v>
      </c>
      <c r="B9" s="73"/>
      <c r="C9" s="73"/>
      <c r="D9" s="73"/>
      <c r="E9" s="73"/>
    </row>
    <row r="10" spans="1:5" ht="27" customHeight="1">
      <c r="A10" s="76" t="s">
        <v>14</v>
      </c>
      <c r="B10" s="77"/>
      <c r="C10" s="77"/>
      <c r="D10" s="77"/>
      <c r="E10" s="77"/>
    </row>
    <row r="11" spans="1:5" ht="32.25" customHeight="1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 ht="17.25" customHeight="1">
      <c r="A13" s="73" t="s">
        <v>22</v>
      </c>
      <c r="B13" s="73"/>
      <c r="C13" s="73"/>
      <c r="D13" s="73"/>
      <c r="E13" s="73"/>
    </row>
    <row r="14" spans="1:5" ht="17.25" customHeight="1">
      <c r="A14" s="78" t="s">
        <v>2</v>
      </c>
      <c r="B14" s="79"/>
      <c r="C14" s="79"/>
      <c r="D14" s="79"/>
      <c r="E14" s="79"/>
    </row>
    <row r="15" spans="1:5" ht="18.75" customHeight="1">
      <c r="A15" s="73" t="s">
        <v>23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0.6" customHeight="1">
      <c r="A17" s="73" t="s">
        <v>17</v>
      </c>
      <c r="B17" s="73"/>
      <c r="C17" s="73"/>
      <c r="D17" s="73"/>
      <c r="E17" s="73"/>
    </row>
    <row r="18" spans="1:7" ht="61.5" customHeight="1">
      <c r="A18" s="73" t="s">
        <v>26</v>
      </c>
      <c r="B18" s="73"/>
      <c r="C18" s="73"/>
      <c r="D18" s="73"/>
      <c r="E18" s="73"/>
    </row>
    <row r="19" spans="1:7" ht="38.25" customHeight="1">
      <c r="A19" s="75" t="s">
        <v>27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2771.5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47</v>
      </c>
      <c r="B22" s="9" t="s">
        <v>42</v>
      </c>
      <c r="C22" s="3" t="s">
        <v>4</v>
      </c>
      <c r="D22" s="3">
        <v>13.89</v>
      </c>
      <c r="E22" s="8">
        <f>D22*F20*G20</f>
        <v>115488.405</v>
      </c>
    </row>
    <row r="23" spans="1:7">
      <c r="A23" s="7" t="s">
        <v>50</v>
      </c>
      <c r="B23" s="9" t="s">
        <v>75</v>
      </c>
      <c r="C23" s="3" t="s">
        <v>30</v>
      </c>
      <c r="D23" s="3"/>
      <c r="E23" s="8">
        <v>0</v>
      </c>
    </row>
    <row r="24" spans="1:7">
      <c r="A24" s="7" t="s">
        <v>40</v>
      </c>
      <c r="B24" s="9" t="s">
        <v>24</v>
      </c>
      <c r="C24" s="3" t="s">
        <v>4</v>
      </c>
      <c r="D24" s="3">
        <v>5.42</v>
      </c>
      <c r="E24" s="8">
        <f>D24*F20*G20</f>
        <v>45064.590000000004</v>
      </c>
    </row>
    <row r="25" spans="1:7">
      <c r="A25" s="7" t="s">
        <v>51</v>
      </c>
      <c r="B25" s="9" t="s">
        <v>75</v>
      </c>
      <c r="C25" s="3" t="s">
        <v>30</v>
      </c>
      <c r="D25" s="3"/>
      <c r="E25" s="18">
        <v>0</v>
      </c>
    </row>
    <row r="26" spans="1:7">
      <c r="A26" s="7" t="s">
        <v>52</v>
      </c>
      <c r="B26" s="9" t="s">
        <v>75</v>
      </c>
      <c r="C26" s="3" t="s">
        <v>30</v>
      </c>
      <c r="D26" s="3"/>
      <c r="E26" s="18">
        <v>12070.87</v>
      </c>
    </row>
    <row r="27" spans="1:7">
      <c r="A27" s="7" t="s">
        <v>53</v>
      </c>
      <c r="B27" s="9" t="s">
        <v>75</v>
      </c>
      <c r="C27" s="3" t="s">
        <v>30</v>
      </c>
      <c r="D27" s="3"/>
      <c r="E27" s="8">
        <v>6154.35</v>
      </c>
    </row>
    <row r="28" spans="1:7">
      <c r="A28" s="7" t="s">
        <v>54</v>
      </c>
      <c r="B28" s="9" t="s">
        <v>75</v>
      </c>
      <c r="C28" s="3" t="s">
        <v>30</v>
      </c>
      <c r="D28" s="3"/>
      <c r="E28" s="8">
        <v>3699.9</v>
      </c>
    </row>
    <row r="29" spans="1:7">
      <c r="A29" s="7" t="s">
        <v>28</v>
      </c>
      <c r="B29" s="9" t="s">
        <v>75</v>
      </c>
      <c r="C29" s="3" t="s">
        <v>30</v>
      </c>
      <c r="D29" s="3"/>
      <c r="E29" s="8">
        <v>0</v>
      </c>
    </row>
    <row r="30" spans="1:7" ht="30">
      <c r="A30" s="17" t="s">
        <v>76</v>
      </c>
      <c r="B30" s="9" t="s">
        <v>77</v>
      </c>
      <c r="C30" s="3" t="s">
        <v>30</v>
      </c>
      <c r="D30" s="3">
        <v>1.33</v>
      </c>
      <c r="E30" s="8">
        <f>D30*235.95</f>
        <v>313.81349999999998</v>
      </c>
    </row>
    <row r="31" spans="1:7" s="10" customFormat="1">
      <c r="A31" s="21" t="s">
        <v>55</v>
      </c>
      <c r="B31" s="22"/>
      <c r="C31" s="23"/>
      <c r="D31" s="23"/>
      <c r="E31" s="24">
        <f>SUM(E22:E30)</f>
        <v>182791.92849999998</v>
      </c>
    </row>
    <row r="33" spans="1:8" ht="28.5" customHeight="1">
      <c r="A33" s="72" t="s">
        <v>78</v>
      </c>
      <c r="B33" s="72"/>
      <c r="C33" s="72"/>
      <c r="D33" s="72"/>
      <c r="E33" s="72"/>
    </row>
    <row r="34" spans="1:8" ht="31.5" customHeight="1">
      <c r="A34" s="73" t="s">
        <v>21</v>
      </c>
      <c r="B34" s="73"/>
      <c r="C34" s="73"/>
      <c r="D34" s="73"/>
      <c r="E34" s="73"/>
    </row>
    <row r="35" spans="1:8">
      <c r="A35" s="73" t="s">
        <v>20</v>
      </c>
      <c r="B35" s="73"/>
      <c r="C35" s="73"/>
      <c r="D35" s="73"/>
      <c r="E35" s="73"/>
      <c r="F35" s="10"/>
      <c r="G35" s="10"/>
      <c r="H35" s="11"/>
    </row>
    <row r="36" spans="1:8" ht="30.75" customHeight="1">
      <c r="A36" s="73" t="s">
        <v>32</v>
      </c>
      <c r="B36" s="73"/>
      <c r="C36" s="73"/>
      <c r="D36" s="73"/>
      <c r="E36" s="73"/>
    </row>
    <row r="37" spans="1:8">
      <c r="A37" s="74" t="s">
        <v>5</v>
      </c>
      <c r="B37" s="74"/>
      <c r="C37" s="74"/>
      <c r="D37" s="74"/>
      <c r="E37" s="74"/>
    </row>
    <row r="38" spans="1:8">
      <c r="A38" s="73" t="s">
        <v>18</v>
      </c>
      <c r="B38" s="73"/>
      <c r="C38" s="73"/>
      <c r="D38" s="73"/>
      <c r="E38" s="73"/>
    </row>
    <row r="39" spans="1:8">
      <c r="A39" s="69" t="s">
        <v>31</v>
      </c>
      <c r="B39" s="69"/>
      <c r="C39" s="69"/>
      <c r="D39" s="69"/>
      <c r="E39" s="5"/>
    </row>
    <row r="40" spans="1:8">
      <c r="B40" s="70" t="s">
        <v>19</v>
      </c>
      <c r="C40" s="70"/>
      <c r="D40" s="70"/>
      <c r="E40" s="6" t="s">
        <v>6</v>
      </c>
    </row>
    <row r="41" spans="1:8">
      <c r="A41" s="33"/>
      <c r="B41" s="33"/>
      <c r="C41" s="33"/>
      <c r="D41" s="33"/>
      <c r="E41" s="33"/>
    </row>
    <row r="42" spans="1:8" ht="15.75">
      <c r="A42" s="86" t="s">
        <v>69</v>
      </c>
      <c r="B42" s="86"/>
      <c r="C42" s="86"/>
      <c r="D42" s="86"/>
      <c r="E42" s="5"/>
    </row>
    <row r="43" spans="1:8">
      <c r="B43" s="70" t="s">
        <v>19</v>
      </c>
      <c r="C43" s="70"/>
      <c r="D43" s="70"/>
      <c r="E43" s="6" t="s">
        <v>6</v>
      </c>
    </row>
    <row r="45" spans="1:8">
      <c r="A45" s="2" t="s">
        <v>72</v>
      </c>
    </row>
    <row r="46" spans="1:8">
      <c r="A46" s="10" t="s">
        <v>33</v>
      </c>
    </row>
    <row r="47" spans="1:8">
      <c r="A47" s="2" t="s">
        <v>41</v>
      </c>
      <c r="B47" s="25">
        <f>'2кв'!B55</f>
        <v>-6137.7319999999308</v>
      </c>
    </row>
    <row r="48" spans="1:8" ht="31.5">
      <c r="A48" s="15" t="s">
        <v>79</v>
      </c>
      <c r="B48" s="12"/>
    </row>
    <row r="49" spans="1:2">
      <c r="A49" s="2" t="s">
        <v>38</v>
      </c>
      <c r="B49" s="12">
        <f>187334.47-107.87</f>
        <v>187226.6</v>
      </c>
    </row>
    <row r="50" spans="1:2">
      <c r="A50" s="2" t="s">
        <v>48</v>
      </c>
      <c r="B50" s="12">
        <v>1050</v>
      </c>
    </row>
    <row r="51" spans="1:2">
      <c r="A51" s="2" t="s">
        <v>46</v>
      </c>
      <c r="B51" s="12">
        <f>3*330</f>
        <v>990</v>
      </c>
    </row>
    <row r="52" spans="1:2">
      <c r="A52" s="2" t="s">
        <v>49</v>
      </c>
      <c r="B52" s="12">
        <f>200*3</f>
        <v>600</v>
      </c>
    </row>
    <row r="53" spans="1:2" ht="30">
      <c r="A53" s="34" t="s">
        <v>39</v>
      </c>
      <c r="B53" s="12">
        <f>E31</f>
        <v>182791.92849999998</v>
      </c>
    </row>
    <row r="54" spans="1:2">
      <c r="A54" s="13" t="s">
        <v>34</v>
      </c>
      <c r="B54" s="25">
        <f>B47+B49+B50+B51+B52-B53</f>
        <v>936.93950000009499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40" zoomScaleSheetLayoutView="100" workbookViewId="0">
      <selection activeCell="E32" sqref="E3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2.25" customHeight="1">
      <c r="A2" s="81" t="s">
        <v>12</v>
      </c>
      <c r="B2" s="82"/>
      <c r="C2" s="82"/>
      <c r="D2" s="82"/>
      <c r="E2" s="82"/>
    </row>
    <row r="3" spans="1:5">
      <c r="A3" s="83" t="s">
        <v>80</v>
      </c>
      <c r="B3" s="83"/>
      <c r="C3" s="83"/>
      <c r="D3" s="83"/>
      <c r="E3" s="83"/>
    </row>
    <row r="4" spans="1:5" s="1" customFormat="1" ht="15.75">
      <c r="A4" s="20" t="s">
        <v>13</v>
      </c>
      <c r="B4" s="4"/>
      <c r="C4" s="4"/>
      <c r="D4" s="85" t="s">
        <v>81</v>
      </c>
      <c r="E4" s="85"/>
    </row>
    <row r="5" spans="1:5">
      <c r="A5" s="40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4" t="s">
        <v>25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2" customHeight="1">
      <c r="A9" s="73" t="s">
        <v>45</v>
      </c>
      <c r="B9" s="73"/>
      <c r="C9" s="73"/>
      <c r="D9" s="73"/>
      <c r="E9" s="73"/>
    </row>
    <row r="10" spans="1:5" ht="27" customHeight="1">
      <c r="A10" s="76" t="s">
        <v>14</v>
      </c>
      <c r="B10" s="77"/>
      <c r="C10" s="77"/>
      <c r="D10" s="77"/>
      <c r="E10" s="77"/>
    </row>
    <row r="11" spans="1:5" ht="32.25" customHeight="1">
      <c r="A11" s="73" t="s">
        <v>37</v>
      </c>
      <c r="B11" s="73"/>
      <c r="C11" s="73"/>
      <c r="D11" s="73"/>
      <c r="E11" s="73"/>
    </row>
    <row r="12" spans="1:5" ht="18" customHeight="1">
      <c r="A12" s="78" t="s">
        <v>15</v>
      </c>
      <c r="B12" s="79"/>
      <c r="C12" s="79"/>
      <c r="D12" s="79"/>
      <c r="E12" s="79"/>
    </row>
    <row r="13" spans="1:5" ht="17.25" customHeight="1">
      <c r="A13" s="73" t="s">
        <v>22</v>
      </c>
      <c r="B13" s="73"/>
      <c r="C13" s="73"/>
      <c r="D13" s="73"/>
      <c r="E13" s="73"/>
    </row>
    <row r="14" spans="1:5" ht="17.25" customHeight="1">
      <c r="A14" s="78" t="s">
        <v>2</v>
      </c>
      <c r="B14" s="79"/>
      <c r="C14" s="79"/>
      <c r="D14" s="79"/>
      <c r="E14" s="79"/>
    </row>
    <row r="15" spans="1:5" ht="18.75" customHeight="1">
      <c r="A15" s="73" t="s">
        <v>23</v>
      </c>
      <c r="B15" s="73"/>
      <c r="C15" s="73"/>
      <c r="D15" s="73"/>
      <c r="E15" s="73"/>
    </row>
    <row r="16" spans="1:5">
      <c r="A16" s="78" t="s">
        <v>16</v>
      </c>
      <c r="B16" s="79"/>
      <c r="C16" s="79"/>
      <c r="D16" s="79"/>
      <c r="E16" s="79"/>
    </row>
    <row r="17" spans="1:7" ht="30.6" customHeight="1">
      <c r="A17" s="73" t="s">
        <v>17</v>
      </c>
      <c r="B17" s="73"/>
      <c r="C17" s="73"/>
      <c r="D17" s="73"/>
      <c r="E17" s="73"/>
    </row>
    <row r="18" spans="1:7" ht="61.5" customHeight="1">
      <c r="A18" s="73" t="s">
        <v>26</v>
      </c>
      <c r="B18" s="73"/>
      <c r="C18" s="73"/>
      <c r="D18" s="73"/>
      <c r="E18" s="73"/>
    </row>
    <row r="19" spans="1:7" ht="38.25" customHeight="1">
      <c r="A19" s="75" t="s">
        <v>27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2771.5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47</v>
      </c>
      <c r="B22" s="9" t="s">
        <v>42</v>
      </c>
      <c r="C22" s="3" t="s">
        <v>4</v>
      </c>
      <c r="D22" s="3">
        <v>13.89</v>
      </c>
      <c r="E22" s="8">
        <f>D22*F20*G20</f>
        <v>115488.405</v>
      </c>
    </row>
    <row r="23" spans="1:7">
      <c r="A23" s="7" t="s">
        <v>40</v>
      </c>
      <c r="B23" s="9" t="s">
        <v>24</v>
      </c>
      <c r="C23" s="3" t="s">
        <v>4</v>
      </c>
      <c r="D23" s="3">
        <v>5.42</v>
      </c>
      <c r="E23" s="8">
        <f>D23*F20*G20</f>
        <v>45064.590000000004</v>
      </c>
    </row>
    <row r="24" spans="1:7">
      <c r="A24" s="7" t="s">
        <v>51</v>
      </c>
      <c r="B24" s="9" t="s">
        <v>82</v>
      </c>
      <c r="C24" s="3" t="s">
        <v>30</v>
      </c>
      <c r="D24" s="3"/>
      <c r="E24" s="18">
        <v>0</v>
      </c>
    </row>
    <row r="25" spans="1:7">
      <c r="A25" s="7" t="s">
        <v>52</v>
      </c>
      <c r="B25" s="9" t="s">
        <v>82</v>
      </c>
      <c r="C25" s="3" t="s">
        <v>30</v>
      </c>
      <c r="D25" s="3"/>
      <c r="E25" s="18">
        <v>4940.0200000000004</v>
      </c>
    </row>
    <row r="26" spans="1:7">
      <c r="A26" s="7" t="s">
        <v>53</v>
      </c>
      <c r="B26" s="9" t="s">
        <v>82</v>
      </c>
      <c r="C26" s="3" t="s">
        <v>30</v>
      </c>
      <c r="D26" s="3"/>
      <c r="E26" s="8">
        <v>8873.25</v>
      </c>
    </row>
    <row r="27" spans="1:7">
      <c r="A27" s="7" t="s">
        <v>54</v>
      </c>
      <c r="B27" s="9" t="s">
        <v>82</v>
      </c>
      <c r="C27" s="3" t="s">
        <v>30</v>
      </c>
      <c r="D27" s="3"/>
      <c r="E27" s="8">
        <v>1366.84</v>
      </c>
    </row>
    <row r="28" spans="1:7">
      <c r="A28" s="7" t="s">
        <v>28</v>
      </c>
      <c r="B28" s="9" t="s">
        <v>82</v>
      </c>
      <c r="C28" s="3" t="s">
        <v>30</v>
      </c>
      <c r="D28" s="3"/>
      <c r="E28" s="8">
        <f>3164.1+300</f>
        <v>3464.1</v>
      </c>
    </row>
    <row r="29" spans="1:7" ht="17.25" customHeight="1">
      <c r="A29" s="17" t="s">
        <v>85</v>
      </c>
      <c r="B29" s="9" t="s">
        <v>88</v>
      </c>
      <c r="C29" s="3" t="s">
        <v>89</v>
      </c>
      <c r="D29" s="41">
        <v>2</v>
      </c>
      <c r="E29" s="8">
        <f>D29*235.95</f>
        <v>471.9</v>
      </c>
    </row>
    <row r="30" spans="1:7">
      <c r="A30" s="17" t="s">
        <v>86</v>
      </c>
      <c r="B30" s="9" t="s">
        <v>83</v>
      </c>
      <c r="C30" s="3" t="s">
        <v>89</v>
      </c>
      <c r="D30" s="42">
        <v>1.5</v>
      </c>
      <c r="E30" s="8">
        <f t="shared" ref="E30" si="0">D30*235.95</f>
        <v>353.92499999999995</v>
      </c>
    </row>
    <row r="31" spans="1:7" ht="30">
      <c r="A31" s="17" t="s">
        <v>87</v>
      </c>
      <c r="B31" s="9" t="s">
        <v>84</v>
      </c>
      <c r="C31" s="3" t="s">
        <v>30</v>
      </c>
      <c r="D31" s="43"/>
      <c r="E31" s="8">
        <v>13719.2</v>
      </c>
    </row>
    <row r="32" spans="1:7">
      <c r="A32" s="17"/>
      <c r="B32" s="9"/>
      <c r="C32" s="3"/>
      <c r="D32" s="3"/>
      <c r="E32" s="8"/>
    </row>
    <row r="33" spans="1:8" s="10" customFormat="1">
      <c r="A33" s="21" t="s">
        <v>55</v>
      </c>
      <c r="B33" s="22"/>
      <c r="C33" s="23"/>
      <c r="D33" s="23"/>
      <c r="E33" s="24">
        <f>SUM(E22:E32)</f>
        <v>193742.22999999998</v>
      </c>
    </row>
    <row r="35" spans="1:8" ht="28.5" customHeight="1">
      <c r="A35" s="72" t="s">
        <v>90</v>
      </c>
      <c r="B35" s="72"/>
      <c r="C35" s="72"/>
      <c r="D35" s="72"/>
      <c r="E35" s="72"/>
    </row>
    <row r="36" spans="1:8" ht="31.5" customHeight="1">
      <c r="A36" s="73" t="s">
        <v>21</v>
      </c>
      <c r="B36" s="73"/>
      <c r="C36" s="73"/>
      <c r="D36" s="73"/>
      <c r="E36" s="73"/>
    </row>
    <row r="37" spans="1:8">
      <c r="A37" s="73" t="s">
        <v>20</v>
      </c>
      <c r="B37" s="73"/>
      <c r="C37" s="73"/>
      <c r="D37" s="73"/>
      <c r="E37" s="73"/>
      <c r="F37" s="10"/>
      <c r="G37" s="10"/>
      <c r="H37" s="11"/>
    </row>
    <row r="38" spans="1:8" ht="30.75" customHeight="1">
      <c r="A38" s="73" t="s">
        <v>32</v>
      </c>
      <c r="B38" s="73"/>
      <c r="C38" s="73"/>
      <c r="D38" s="73"/>
      <c r="E38" s="73"/>
    </row>
    <row r="39" spans="1:8">
      <c r="A39" s="74" t="s">
        <v>5</v>
      </c>
      <c r="B39" s="74"/>
      <c r="C39" s="74"/>
      <c r="D39" s="74"/>
      <c r="E39" s="74"/>
    </row>
    <row r="40" spans="1:8">
      <c r="A40" s="73" t="s">
        <v>18</v>
      </c>
      <c r="B40" s="73"/>
      <c r="C40" s="73"/>
      <c r="D40" s="73"/>
      <c r="E40" s="73"/>
    </row>
    <row r="41" spans="1:8">
      <c r="A41" s="69" t="s">
        <v>31</v>
      </c>
      <c r="B41" s="69"/>
      <c r="C41" s="69"/>
      <c r="D41" s="69"/>
      <c r="E41" s="5"/>
    </row>
    <row r="42" spans="1:8">
      <c r="B42" s="70" t="s">
        <v>19</v>
      </c>
      <c r="C42" s="70"/>
      <c r="D42" s="70"/>
      <c r="E42" s="6" t="s">
        <v>6</v>
      </c>
    </row>
    <row r="43" spans="1:8">
      <c r="A43" s="38"/>
      <c r="B43" s="38"/>
      <c r="C43" s="38"/>
      <c r="D43" s="38"/>
      <c r="E43" s="38"/>
    </row>
    <row r="44" spans="1:8" ht="15.75">
      <c r="A44" s="86" t="s">
        <v>69</v>
      </c>
      <c r="B44" s="86"/>
      <c r="C44" s="86"/>
      <c r="D44" s="86"/>
      <c r="E44" s="5"/>
    </row>
    <row r="45" spans="1:8">
      <c r="B45" s="70" t="s">
        <v>19</v>
      </c>
      <c r="C45" s="70"/>
      <c r="D45" s="70"/>
      <c r="E45" s="6" t="s">
        <v>6</v>
      </c>
    </row>
    <row r="47" spans="1:8">
      <c r="A47" s="2" t="s">
        <v>72</v>
      </c>
    </row>
    <row r="48" spans="1:8">
      <c r="A48" s="10" t="s">
        <v>33</v>
      </c>
    </row>
    <row r="49" spans="1:2">
      <c r="A49" s="2" t="s">
        <v>41</v>
      </c>
      <c r="B49" s="25">
        <f>'3кв'!B54</f>
        <v>936.93950000009499</v>
      </c>
    </row>
    <row r="50" spans="1:2" ht="31.5">
      <c r="A50" s="15" t="s">
        <v>91</v>
      </c>
      <c r="B50" s="12"/>
    </row>
    <row r="51" spans="1:2">
      <c r="A51" s="2" t="s">
        <v>38</v>
      </c>
      <c r="B51" s="12">
        <v>188582.41</v>
      </c>
    </row>
    <row r="52" spans="1:2">
      <c r="A52" s="2" t="s">
        <v>48</v>
      </c>
      <c r="B52" s="12">
        <f>350*3</f>
        <v>1050</v>
      </c>
    </row>
    <row r="53" spans="1:2">
      <c r="A53" s="2" t="s">
        <v>46</v>
      </c>
      <c r="B53" s="12">
        <f>3*330</f>
        <v>990</v>
      </c>
    </row>
    <row r="54" spans="1:2">
      <c r="A54" s="2" t="s">
        <v>49</v>
      </c>
      <c r="B54" s="12">
        <f>200*3</f>
        <v>600</v>
      </c>
    </row>
    <row r="55" spans="1:2" ht="30">
      <c r="A55" s="39" t="s">
        <v>39</v>
      </c>
      <c r="B55" s="12">
        <f>E33</f>
        <v>193742.22999999998</v>
      </c>
    </row>
    <row r="56" spans="1:2">
      <c r="A56" s="13" t="s">
        <v>34</v>
      </c>
      <c r="B56" s="25">
        <f>B49+B51+B52+B53+B54-B55</f>
        <v>-1582.8804999998829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topLeftCell="A24" zoomScaleSheetLayoutView="100" workbookViewId="0">
      <selection activeCell="A42" sqref="A42:XFD42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8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9" t="s">
        <v>92</v>
      </c>
      <c r="B1" s="89"/>
      <c r="C1" s="89"/>
      <c r="D1" s="44"/>
    </row>
    <row r="2" spans="1:5">
      <c r="A2" s="90" t="s">
        <v>93</v>
      </c>
      <c r="B2" s="90"/>
      <c r="C2" s="90"/>
      <c r="D2" s="45"/>
    </row>
    <row r="3" spans="1:5">
      <c r="A3" s="90" t="s">
        <v>94</v>
      </c>
      <c r="B3" s="90"/>
      <c r="C3" s="90"/>
      <c r="D3" s="45"/>
    </row>
    <row r="4" spans="1:5">
      <c r="A4" s="89" t="s">
        <v>117</v>
      </c>
      <c r="B4" s="89"/>
      <c r="C4" s="89"/>
      <c r="D4" s="44"/>
    </row>
    <row r="5" spans="1:5">
      <c r="A5" s="91"/>
      <c r="B5" s="91"/>
      <c r="C5" s="91"/>
    </row>
    <row r="6" spans="1:5">
      <c r="A6" s="45"/>
      <c r="B6" s="46" t="s">
        <v>95</v>
      </c>
      <c r="C6" s="47">
        <f>'1кв'!B49</f>
        <v>-619.41</v>
      </c>
      <c r="D6" s="48"/>
    </row>
    <row r="7" spans="1:5">
      <c r="A7" s="49" t="s">
        <v>96</v>
      </c>
      <c r="B7" s="46" t="s">
        <v>118</v>
      </c>
      <c r="C7" s="50"/>
      <c r="D7" s="48"/>
    </row>
    <row r="8" spans="1:5">
      <c r="A8" s="45"/>
      <c r="B8" s="51" t="s">
        <v>97</v>
      </c>
      <c r="C8" s="50"/>
      <c r="D8" s="48"/>
    </row>
    <row r="9" spans="1:5">
      <c r="A9" s="45"/>
      <c r="B9" s="7" t="s">
        <v>121</v>
      </c>
      <c r="C9" s="50"/>
      <c r="D9" s="48"/>
    </row>
    <row r="10" spans="1:5">
      <c r="A10" s="45"/>
      <c r="B10" s="7" t="s">
        <v>119</v>
      </c>
      <c r="C10" s="50"/>
      <c r="D10" s="48"/>
    </row>
    <row r="11" spans="1:5">
      <c r="A11" s="45"/>
      <c r="B11" s="7" t="s">
        <v>122</v>
      </c>
      <c r="C11" s="50"/>
      <c r="D11" s="48"/>
    </row>
    <row r="12" spans="1:5">
      <c r="A12" s="45"/>
      <c r="B12" s="7" t="s">
        <v>120</v>
      </c>
      <c r="C12" s="50"/>
      <c r="D12" s="48"/>
    </row>
    <row r="13" spans="1:5">
      <c r="B13" s="52" t="s">
        <v>98</v>
      </c>
      <c r="C13" s="53">
        <f>'1кв'!B51+'2кв'!B50+'3кв'!B49+'4кв'!B51</f>
        <v>717256.35</v>
      </c>
      <c r="D13" s="54">
        <f>717545.19-288.84</f>
        <v>717256.35</v>
      </c>
      <c r="E13" s="55"/>
    </row>
    <row r="14" spans="1:5">
      <c r="A14" s="49"/>
      <c r="B14" s="52" t="s">
        <v>48</v>
      </c>
      <c r="C14" s="53">
        <f>'1кв'!B52+'2кв'!B51+'3кв'!B50+'4кв'!B52</f>
        <v>4200</v>
      </c>
      <c r="D14" s="54"/>
      <c r="E14" s="55"/>
    </row>
    <row r="15" spans="1:5">
      <c r="A15" s="49"/>
      <c r="B15" s="52" t="s">
        <v>46</v>
      </c>
      <c r="C15" s="53">
        <f>'1кв'!B53+'2кв'!B52+'3кв'!B51+'4кв'!B53</f>
        <v>3960</v>
      </c>
      <c r="D15" s="54"/>
      <c r="E15" s="55"/>
    </row>
    <row r="16" spans="1:5">
      <c r="A16" s="49"/>
      <c r="B16" s="52" t="s">
        <v>49</v>
      </c>
      <c r="C16" s="53">
        <f>'1кв'!B54+'2кв'!B53+'3кв'!B52+'4кв'!B54</f>
        <v>2400</v>
      </c>
      <c r="D16" s="54"/>
      <c r="E16" s="55"/>
    </row>
    <row r="17" spans="1:5">
      <c r="A17" s="56"/>
      <c r="B17" s="52" t="s">
        <v>99</v>
      </c>
      <c r="C17" s="50">
        <f>SUM(C13:C16)</f>
        <v>727816.35</v>
      </c>
      <c r="D17" s="48"/>
      <c r="E17" s="55"/>
    </row>
    <row r="18" spans="1:5">
      <c r="B18" s="87"/>
      <c r="C18" s="88"/>
      <c r="D18" s="57"/>
    </row>
    <row r="19" spans="1:5">
      <c r="A19" s="58" t="s">
        <v>100</v>
      </c>
      <c r="B19" s="7" t="s">
        <v>101</v>
      </c>
      <c r="C19" s="53">
        <f>'1кв'!E22+'2кв'!E22+'3кв'!E22+'4кв'!E22</f>
        <v>444764.022</v>
      </c>
      <c r="D19" s="57"/>
    </row>
    <row r="20" spans="1:5" ht="30">
      <c r="A20" s="58"/>
      <c r="B20" s="7" t="s">
        <v>102</v>
      </c>
      <c r="C20" s="53">
        <f>'1кв'!E23</f>
        <v>5078.1000000000004</v>
      </c>
      <c r="D20" s="57"/>
    </row>
    <row r="21" spans="1:5">
      <c r="A21" s="58"/>
      <c r="B21" s="7" t="s">
        <v>40</v>
      </c>
      <c r="C21" s="53">
        <f>'1кв'!E25+'2кв'!E24+'3кв'!E24+'4кв'!E23</f>
        <v>173250.18</v>
      </c>
      <c r="D21" s="57"/>
    </row>
    <row r="22" spans="1:5">
      <c r="A22" s="58"/>
      <c r="B22" s="7" t="s">
        <v>103</v>
      </c>
      <c r="C22" s="53">
        <v>0</v>
      </c>
      <c r="D22" s="57"/>
    </row>
    <row r="23" spans="1:5">
      <c r="A23" s="58"/>
      <c r="B23" s="59" t="s">
        <v>51</v>
      </c>
      <c r="C23" s="53">
        <f>'1кв'!E26+'2кв'!E25+'3кв'!E25+'4кв'!E24</f>
        <v>0</v>
      </c>
      <c r="D23" s="57"/>
    </row>
    <row r="24" spans="1:5">
      <c r="B24" s="60" t="s">
        <v>52</v>
      </c>
      <c r="C24" s="53">
        <f>'1кв'!E27+'2кв'!E26+'3кв'!E26+'4кв'!E25</f>
        <v>30694.280000000002</v>
      </c>
      <c r="D24" s="57"/>
      <c r="E24" s="55"/>
    </row>
    <row r="25" spans="1:5">
      <c r="B25" s="59" t="s">
        <v>53</v>
      </c>
      <c r="C25" s="53">
        <f>'1кв'!E28+'2кв'!E27+'3кв'!E27+'4кв'!E26</f>
        <v>26895.360000000001</v>
      </c>
      <c r="D25" s="57"/>
      <c r="E25" s="55"/>
    </row>
    <row r="26" spans="1:5">
      <c r="B26" s="59" t="s">
        <v>54</v>
      </c>
      <c r="C26" s="53">
        <f>'1кв'!E29+'2кв'!E28+'3кв'!E28+'4кв'!E27</f>
        <v>13611.28</v>
      </c>
      <c r="D26" s="57"/>
    </row>
    <row r="27" spans="1:5">
      <c r="A27" s="58"/>
      <c r="B27" s="61" t="s">
        <v>28</v>
      </c>
      <c r="C27" s="53">
        <f>'1кв'!E30+'2кв'!E29+'3кв'!E29+'4кв'!E28</f>
        <v>5421.0599999999995</v>
      </c>
      <c r="D27" s="57"/>
    </row>
    <row r="28" spans="1:5">
      <c r="A28" s="58"/>
      <c r="B28" s="62" t="s">
        <v>104</v>
      </c>
      <c r="C28" s="53">
        <f>'1кв'!E31+'1кв'!E32+'3кв'!E30+'4кв'!E29+'4кв'!E30</f>
        <v>9899.298499999999</v>
      </c>
      <c r="D28" s="57"/>
    </row>
    <row r="29" spans="1:5">
      <c r="A29" s="58"/>
      <c r="B29" s="62" t="s">
        <v>105</v>
      </c>
      <c r="C29" s="53">
        <f>SUM(C31:C34)</f>
        <v>19166.240000000002</v>
      </c>
      <c r="D29" s="57"/>
    </row>
    <row r="30" spans="1:5">
      <c r="A30" s="58"/>
      <c r="B30" s="61" t="s">
        <v>97</v>
      </c>
      <c r="C30" s="53"/>
      <c r="D30" s="57"/>
    </row>
    <row r="31" spans="1:5">
      <c r="A31" s="58"/>
      <c r="B31" s="7" t="s">
        <v>123</v>
      </c>
      <c r="C31" s="53">
        <f>'2кв'!E30</f>
        <v>2025.77</v>
      </c>
      <c r="D31" s="57"/>
    </row>
    <row r="32" spans="1:5" ht="31.5">
      <c r="A32" s="58"/>
      <c r="B32" s="61" t="s">
        <v>106</v>
      </c>
      <c r="C32" s="53">
        <f>'2кв'!E31</f>
        <v>3421.27</v>
      </c>
      <c r="D32" s="57"/>
    </row>
    <row r="33" spans="1:6" ht="18" customHeight="1">
      <c r="A33" s="58"/>
      <c r="B33" s="63" t="s">
        <v>124</v>
      </c>
      <c r="C33" s="53">
        <f>'4кв'!E31</f>
        <v>13719.2</v>
      </c>
      <c r="D33" s="57"/>
    </row>
    <row r="34" spans="1:6" ht="18" customHeight="1">
      <c r="A34" s="58"/>
      <c r="B34" s="61"/>
      <c r="C34" s="53"/>
      <c r="D34" s="57"/>
    </row>
    <row r="35" spans="1:6">
      <c r="B35" s="64" t="s">
        <v>107</v>
      </c>
      <c r="C35" s="50">
        <f>SUM(C19:C29)</f>
        <v>728779.82050000003</v>
      </c>
      <c r="D35" s="57"/>
      <c r="E35" s="55"/>
      <c r="F35" s="55"/>
    </row>
    <row r="36" spans="1:6">
      <c r="B36" s="65" t="s">
        <v>108</v>
      </c>
      <c r="C36" s="47">
        <f>(C6+C17)-C35</f>
        <v>-1582.8805000000866</v>
      </c>
      <c r="D36" s="57"/>
      <c r="E36" s="55"/>
    </row>
    <row r="37" spans="1:6">
      <c r="B37" s="49" t="s">
        <v>109</v>
      </c>
      <c r="C37" s="49"/>
      <c r="D37" s="57"/>
    </row>
    <row r="38" spans="1:6">
      <c r="B38" s="49" t="s">
        <v>110</v>
      </c>
      <c r="C38" s="49">
        <v>84481.01</v>
      </c>
      <c r="D38" s="57"/>
    </row>
    <row r="39" spans="1:6">
      <c r="B39" s="66" t="s">
        <v>111</v>
      </c>
      <c r="C39" s="66">
        <v>122797.54</v>
      </c>
      <c r="D39" s="57"/>
    </row>
    <row r="40" spans="1:6">
      <c r="B40" s="49" t="s">
        <v>112</v>
      </c>
      <c r="C40" s="49">
        <f>C39-C38</f>
        <v>38316.53</v>
      </c>
      <c r="D40" s="57"/>
    </row>
    <row r="41" spans="1:6">
      <c r="B41" s="49"/>
      <c r="C41" s="67"/>
      <c r="D41" s="57"/>
    </row>
    <row r="42" spans="1:6">
      <c r="B42" s="49"/>
      <c r="C42" s="67"/>
      <c r="D42" s="57"/>
    </row>
    <row r="43" spans="1:6">
      <c r="A43" s="1" t="s">
        <v>113</v>
      </c>
      <c r="B43" s="49" t="s">
        <v>114</v>
      </c>
      <c r="C43" s="67"/>
      <c r="D43" s="57"/>
    </row>
    <row r="44" spans="1:6">
      <c r="B44" s="49" t="s">
        <v>115</v>
      </c>
      <c r="C44" s="67"/>
      <c r="D44" s="57"/>
    </row>
    <row r="45" spans="1:6">
      <c r="B45" s="49" t="s">
        <v>116</v>
      </c>
      <c r="C45" s="67"/>
      <c r="D45" s="57"/>
    </row>
    <row r="46" spans="1:6">
      <c r="B46" s="49"/>
      <c r="C46" s="67"/>
      <c r="D46" s="57"/>
    </row>
    <row r="47" spans="1:6">
      <c r="B47" s="49"/>
      <c r="C47" s="67"/>
      <c r="D47" s="57"/>
    </row>
    <row r="48" spans="1:6">
      <c r="B48" s="49"/>
      <c r="C48" s="67"/>
      <c r="D48" s="57"/>
    </row>
    <row r="49" spans="2:4">
      <c r="B49" s="49"/>
      <c r="C49" s="67"/>
      <c r="D49" s="57"/>
    </row>
    <row r="50" spans="2:4">
      <c r="B50" s="49"/>
      <c r="C50" s="67"/>
      <c r="D50" s="57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2023-03-02T11:03:14Z</dcterms:modified>
</cp:coreProperties>
</file>