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105" windowWidth="14805" windowHeight="8010" activeTab="4"/>
  </bookViews>
  <sheets>
    <sheet name="1кв" sheetId="16" r:id="rId1"/>
    <sheet name="2кв" sheetId="17" r:id="rId2"/>
    <sheet name="3кв" sheetId="19" r:id="rId3"/>
    <sheet name="4кв" sheetId="20" r:id="rId4"/>
    <sheet name="отчет" sheetId="21" r:id="rId5"/>
  </sheets>
  <definedNames>
    <definedName name="_xlnm.Print_Area" localSheetId="0">'1кв'!$A$1:$E$56</definedName>
    <definedName name="_xlnm.Print_Area" localSheetId="1">'2кв'!$A$1:$E$55</definedName>
    <definedName name="_xlnm.Print_Area" localSheetId="2">'3кв'!$A$1:$E$55</definedName>
    <definedName name="_xlnm.Print_Area" localSheetId="3">'4кв'!$A$1:$E$59</definedName>
    <definedName name="_xlnm.Print_Area" localSheetId="4">отчет!$A$1:$C$49</definedName>
  </definedNames>
  <calcPr calcId="124519"/>
</workbook>
</file>

<file path=xl/calcChain.xml><?xml version="1.0" encoding="utf-8"?>
<calcChain xmlns="http://schemas.openxmlformats.org/spreadsheetml/2006/main">
  <c r="B54" i="20"/>
  <c r="D37" i="21" l="1"/>
  <c r="C34"/>
  <c r="C33"/>
  <c r="C35"/>
  <c r="C32"/>
  <c r="C29"/>
  <c r="C28"/>
  <c r="C25"/>
  <c r="C26"/>
  <c r="C27"/>
  <c r="C24"/>
  <c r="C23"/>
  <c r="C22"/>
  <c r="C21"/>
  <c r="C20"/>
  <c r="C14" l="1"/>
  <c r="C15"/>
  <c r="C16"/>
  <c r="C17"/>
  <c r="C13"/>
  <c r="C18" s="1"/>
  <c r="C6"/>
  <c r="E36" i="20"/>
  <c r="E31"/>
  <c r="E32"/>
  <c r="E33"/>
  <c r="E34"/>
  <c r="E30"/>
  <c r="E29"/>
  <c r="C42" i="21"/>
  <c r="C30"/>
  <c r="B57" i="20"/>
  <c r="B56"/>
  <c r="B55"/>
  <c r="E24"/>
  <c r="E22"/>
  <c r="C37" i="21" l="1"/>
  <c r="B58" i="20"/>
  <c r="B49" i="19"/>
  <c r="C38" i="21" l="1"/>
  <c r="B53" i="19"/>
  <c r="B52"/>
  <c r="B51"/>
  <c r="E22"/>
  <c r="E24" l="1"/>
  <c r="E32" s="1"/>
  <c r="B54" s="1"/>
  <c r="B49" i="17"/>
  <c r="B53"/>
  <c r="B52"/>
  <c r="B51"/>
  <c r="F20"/>
  <c r="E24" s="1"/>
  <c r="E22" l="1"/>
  <c r="E32" s="1"/>
  <c r="B54" s="1"/>
  <c r="E25" i="16"/>
  <c r="E33" s="1"/>
  <c r="E32"/>
  <c r="E31"/>
  <c r="B54" l="1"/>
  <c r="B53"/>
  <c r="B52"/>
  <c r="E23"/>
  <c r="F20"/>
  <c r="E22" l="1"/>
  <c r="B55" s="1"/>
  <c r="B56" s="1"/>
  <c r="B47" i="17" s="1"/>
  <c r="B55" s="1"/>
  <c r="B47" i="19" s="1"/>
  <c r="B55" s="1"/>
  <c r="B51" i="20" s="1"/>
  <c r="B59" s="1"/>
</calcChain>
</file>

<file path=xl/sharedStrings.xml><?xml version="1.0" encoding="utf-8"?>
<sst xmlns="http://schemas.openxmlformats.org/spreadsheetml/2006/main" count="373" uniqueCount="128">
  <si>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</si>
  <si>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</si>
  <si>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</si>
  <si>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</si>
  <si>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</si>
  <si>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</si>
  <si>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</si>
  <si>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</si>
  <si>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</si>
  <si>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</si>
  <si>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</si>
  <si>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</si>
  <si>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</si>
  <si>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</si>
  <si>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</si>
  <si>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</si>
  <si>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</si>
  <si>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</si>
  <si>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</si>
  <si>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</si>
  <si>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Услуги по дератизации и дезинфекции</t>
  </si>
  <si>
    <t>По заявке собственников или 4 раза в год</t>
  </si>
  <si>
    <t>постоянно</t>
  </si>
  <si>
    <t>г. Россошь, ул. Правды, д. 10</t>
  </si>
  <si>
    <t>ч/час</t>
  </si>
  <si>
    <t>Стоимость материалов</t>
  </si>
  <si>
    <t>1 квартал</t>
  </si>
  <si>
    <t>руб.</t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</si>
  <si>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Сергиенко В.М.</t>
    </r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</si>
  <si>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</si>
  <si>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</si>
  <si>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</si>
  <si>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</si>
  <si>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r>
      <t xml:space="preserve">именуемый в дальнейшем "Заказчик", в лице  </t>
    </r>
    <r>
      <rPr>
        <b/>
        <u/>
        <sz val="10.5"/>
        <color theme="1"/>
        <rFont val="Times New Roman"/>
        <family val="1"/>
        <charset val="204"/>
      </rPr>
      <t xml:space="preserve">Сергиенко Валентины Михайловны </t>
    </r>
  </si>
  <si>
    <r>
      <t xml:space="preserve">являющегося собственником квартиры </t>
    </r>
    <r>
      <rPr>
        <u/>
        <sz val="10.5"/>
        <color theme="1"/>
        <rFont val="Times New Roman"/>
        <family val="1"/>
        <charset val="204"/>
      </rPr>
      <t xml:space="preserve">№5, </t>
    </r>
    <r>
      <rPr>
        <sz val="10.5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0.5"/>
        <color theme="1"/>
        <rFont val="Times New Roman"/>
        <family val="1"/>
        <charset val="204"/>
      </rPr>
      <t>протокола общего собрания собственников №33 от 27.04.2015 г.</t>
    </r>
  </si>
  <si>
    <r>
      <t xml:space="preserve">с одной стороны, и </t>
    </r>
    <r>
      <rPr>
        <b/>
        <u/>
        <sz val="10.5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</si>
  <si>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0.5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</si>
  <si>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действующий на основании </t>
    </r>
    <r>
      <rPr>
        <u/>
        <sz val="10.5"/>
        <color theme="1"/>
        <rFont val="Times New Roman"/>
        <family val="1"/>
        <charset val="204"/>
      </rPr>
      <t xml:space="preserve">устава </t>
    </r>
    <r>
      <rPr>
        <sz val="10.5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</si>
  <si>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0.5"/>
        <color theme="1"/>
        <rFont val="Times New Roman"/>
        <family val="1"/>
        <charset val="204"/>
      </rPr>
      <t>№32  от   01.05.2015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</si>
  <si>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0.5"/>
        <color theme="1"/>
        <rFont val="Times New Roman"/>
        <family val="1"/>
        <charset val="204"/>
      </rPr>
      <t xml:space="preserve"> №10</t>
    </r>
    <r>
      <rPr>
        <sz val="10.5"/>
        <color theme="1"/>
        <rFont val="Times New Roman"/>
        <family val="1"/>
        <charset val="204"/>
      </rPr>
      <t>, расположенном по адресу:</t>
    </r>
    <r>
      <rPr>
        <u/>
        <sz val="10.5"/>
        <color theme="1"/>
        <rFont val="Times New Roman"/>
        <family val="1"/>
        <charset val="204"/>
      </rPr>
      <t xml:space="preserve"> г. Россошь, ул. Правды</t>
    </r>
  </si>
  <si>
    <r>
      <t xml:space="preserve">Исполнитель - </t>
    </r>
    <r>
      <rPr>
        <b/>
        <sz val="10.5"/>
        <color theme="1"/>
        <rFont val="Times New Roman"/>
        <family val="1"/>
        <charset val="204"/>
      </rPr>
      <t>ООО ЖКХ "Локомотив", в лице директора Шевченко Г.А.</t>
    </r>
  </si>
  <si>
    <t xml:space="preserve">                                                              (указывается Ф.И.О. уполномоченного лица, должность)</t>
  </si>
  <si>
    <t>Sдома=4361,9+46,9 (не жилые)=4408,8 м2</t>
  </si>
  <si>
    <t>Расходы по содержанию и тек. Ремонту</t>
  </si>
  <si>
    <t xml:space="preserve">Расходы по управлению МКД </t>
  </si>
  <si>
    <t xml:space="preserve">по нежилым </t>
  </si>
  <si>
    <t>Остаток на начало квартала</t>
  </si>
  <si>
    <t>определена приложением № 9 к договору</t>
  </si>
  <si>
    <t>Услуги по содержанию многоквартирного дома</t>
  </si>
  <si>
    <t>интернет ТТК</t>
  </si>
  <si>
    <t>февраль</t>
  </si>
  <si>
    <t>март</t>
  </si>
  <si>
    <t>интернет Ростелеком</t>
  </si>
  <si>
    <t>интернет Квант-телеком</t>
  </si>
  <si>
    <t>Обработка подъездов хлорсодержащими растворами  протирка перил, почт.ящиков, замков ежедневно, опрыскивание 1 раз в неделю</t>
  </si>
  <si>
    <t>ИТОГО</t>
  </si>
  <si>
    <t>холодная вода на СОИ</t>
  </si>
  <si>
    <t>горячая вода на СОИ</t>
  </si>
  <si>
    <t>электроэнергия на СОИ</t>
  </si>
  <si>
    <t>водоотведение на СОИ</t>
  </si>
  <si>
    <t>за 1 квартал 2022 года</t>
  </si>
  <si>
    <t>"31" 03 2022 г.</t>
  </si>
  <si>
    <t>Опиловка деревьев</t>
  </si>
  <si>
    <t>Замена кодового замка</t>
  </si>
  <si>
    <t>Начислено по квитанциям 324180,77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</si>
  <si>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2022 г</t>
    </r>
    <r>
      <rPr>
        <sz val="11"/>
        <color theme="1"/>
        <rFont val="Times New Roman"/>
        <family val="1"/>
        <charset val="204"/>
      </rPr>
      <t>. по "31</t>
    </r>
    <r>
      <rPr>
        <u/>
        <sz val="11"/>
        <color theme="1"/>
        <rFont val="Times New Roman"/>
        <family val="1"/>
        <charset val="204"/>
      </rPr>
      <t>" 03 2022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двести семьдесят восемь тысяч триста шестьдесят семь рублей 32 копейки</t>
    </r>
  </si>
  <si>
    <t>2 квартал</t>
  </si>
  <si>
    <t>Установка стенда на дет.площадке, реконструкция качелей</t>
  </si>
  <si>
    <t>апрель</t>
  </si>
  <si>
    <t>за 2 квартал 2022 года</t>
  </si>
  <si>
    <t>"30" 06 2022 г.</t>
  </si>
  <si>
    <t>Поверка ОПУ ГВС вычислитель, ОПУ отопления расходомеры</t>
  </si>
  <si>
    <t xml:space="preserve">           2. Всего за период с "01" 04 2022 г. по "30" 06 2022 г. выполнено работ (оказано услуг) на общую сумму двести восемьдесят три тысячи семьсот семьдесят один рубль 93 копейки</t>
  </si>
  <si>
    <t>Начислено по квитанциям 325247,33</t>
  </si>
  <si>
    <t>Sдома=4362,3+46,9 (не жилые)=4409,2 м2</t>
  </si>
  <si>
    <t>за 3 квартал 2022 года</t>
  </si>
  <si>
    <t>"30" 09 2022 г.</t>
  </si>
  <si>
    <t>3 квартал</t>
  </si>
  <si>
    <t xml:space="preserve">Замена песочницы (кальк.)1/2 часть </t>
  </si>
  <si>
    <t>июль</t>
  </si>
  <si>
    <t xml:space="preserve">           2. Всего за период с "01" 07 2022 г. по "30" 09 2022 г. выполнено работ (оказано услуг) на общую сумму триста двадцать восемь тысяч сто сорок один рубль 07 копеек</t>
  </si>
  <si>
    <t>Замена расходомеров отопления 2шт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</si>
  <si>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</si>
  <si>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</si>
  <si>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</si>
  <si>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</si>
  <si>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</si>
  <si>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</si>
  <si>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</si>
  <si>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Итого доходов:</t>
  </si>
  <si>
    <t>Расходы:</t>
  </si>
  <si>
    <t xml:space="preserve">Обработка подъездов хлорсодержащими растворами опрыскивание 1 раз в неделю </t>
  </si>
  <si>
    <t>Дератизация, дезинсекция</t>
  </si>
  <si>
    <t>Непредвиденные расходы 31,16 ч/ч</t>
  </si>
  <si>
    <t>Работы по договору, всего</t>
  </si>
  <si>
    <t xml:space="preserve">    * Установка стенда на дет.площадке, реконструкция качелей</t>
  </si>
  <si>
    <t xml:space="preserve">    * Замена песочницы (кальк.)1/2 часть </t>
  </si>
  <si>
    <t>Итого расходов</t>
  </si>
  <si>
    <t>Остаток средств на 01.01.2023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</si>
  <si>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</si>
  <si>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</si>
  <si>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</si>
  <si>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</si>
  <si>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 xml:space="preserve">Получил: </t>
  </si>
  <si>
    <t>Отчет за 2022 год.</t>
  </si>
  <si>
    <t>Перечень предлагаемых работ на 2023 год.</t>
  </si>
  <si>
    <t>Предложение по структуре тарифа на 2023 год.</t>
  </si>
  <si>
    <t>Частичный ремонт мягкой кровли (кв.89)</t>
  </si>
  <si>
    <t>Ремонт щитовой ввода  (кв.5)</t>
  </si>
  <si>
    <t>Уборка подвала  (кв.5)</t>
  </si>
  <si>
    <t>установка кодового замка (кв.31)</t>
  </si>
  <si>
    <t>Ремонт вентканала(кв.14)</t>
  </si>
  <si>
    <t>октябрь</t>
  </si>
  <si>
    <t>ноябрь</t>
  </si>
  <si>
    <t>4 квартал</t>
  </si>
  <si>
    <t>за 4 квартал 2022 года</t>
  </si>
  <si>
    <t>"31" 12 2022 г.</t>
  </si>
  <si>
    <t>ч/ч</t>
  </si>
  <si>
    <t xml:space="preserve">           2. Всего за период с "01" 10 2022 г. по "31" 12 2022 г. выполнено работ (оказано услуг) на общую сумму триста семь тысяч девяносто пять рублей 96 копеек</t>
  </si>
  <si>
    <t>Начислено по квитанциям 3321079,98</t>
  </si>
  <si>
    <t>по ж.д. ул. Правды, д. 10</t>
  </si>
  <si>
    <t>Начислено всего 1304481,7</t>
  </si>
  <si>
    <t xml:space="preserve">* холодная вода на СОИ - </t>
  </si>
  <si>
    <t>* горячая вода на СОИ - 61267,96</t>
  </si>
  <si>
    <t>* электроэнергия на СОИ- 330142,24</t>
  </si>
  <si>
    <t>* водоотведение на СОИ- 20357,0</t>
  </si>
  <si>
    <t xml:space="preserve">    * Поверка ОПУ ГВС вычислитель, ОПУ отопления расходомеры</t>
  </si>
  <si>
    <t xml:space="preserve">    * Замена расходомеров отопления 2шт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</si>
</sst>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u/>
      <sz val="10.5"/>
      <color theme="1"/>
      <name val="Times New Roman"/>
      <family val="1"/>
      <charset val="204"/>
    </font>
    <font>
      <b/>
      <u/>
      <sz val="10.5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1" fillId="0" borderId="0"/>
    <xf numFmtId="165" fontId="14" fillId="0" borderId="0"/>
  </cellStyleXfs>
  <cellXfs count="91">
    <xf numFmtId="0" fontId="0" fillId="0" borderId="0" xfId="0"/>
    <xf numFmtId="0" fontId="5" fillId="0" borderId="4" xfId="0" applyFont="1" applyBorder="1" applyAlignment="1">
      <alignment wrapText="1"/>
    </xf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2" fontId="6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43" fontId="6" fillId="0" borderId="0" xfId="0" applyNumberFormat="1" applyFont="1"/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43" fontId="7" fillId="0" borderId="0" xfId="0" applyNumberFormat="1" applyFont="1"/>
    <xf numFmtId="0" fontId="6" fillId="0" borderId="2" xfId="0" applyFont="1" applyBorder="1" applyAlignment="1">
      <alignment wrapText="1"/>
    </xf>
    <xf numFmtId="43" fontId="6" fillId="0" borderId="0" xfId="1" applyFont="1"/>
    <xf numFmtId="0" fontId="6" fillId="2" borderId="0" xfId="0" applyFont="1" applyFill="1"/>
    <xf numFmtId="0" fontId="5" fillId="0" borderId="4" xfId="0" applyFont="1" applyFill="1" applyBorder="1" applyAlignment="1">
      <alignment wrapText="1"/>
    </xf>
    <xf numFmtId="0" fontId="5" fillId="0" borderId="4" xfId="0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43" fontId="6" fillId="0" borderId="5" xfId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1" xfId="0" applyFont="1" applyBorder="1" applyAlignment="1">
      <alignment wrapText="1"/>
    </xf>
    <xf numFmtId="39" fontId="7" fillId="0" borderId="0" xfId="1" applyNumberFormat="1" applyFont="1"/>
    <xf numFmtId="164" fontId="7" fillId="0" borderId="0" xfId="1" applyNumberFormat="1" applyFont="1"/>
    <xf numFmtId="43" fontId="3" fillId="0" borderId="0" xfId="1" applyFont="1"/>
    <xf numFmtId="0" fontId="6" fillId="0" borderId="1" xfId="0" applyFont="1" applyBorder="1"/>
    <xf numFmtId="0" fontId="12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right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15" fillId="0" borderId="0" xfId="0" applyFont="1" applyAlignment="1"/>
    <xf numFmtId="0" fontId="16" fillId="0" borderId="0" xfId="0" applyFont="1"/>
    <xf numFmtId="0" fontId="16" fillId="0" borderId="0" xfId="0" applyFont="1" applyAlignment="1"/>
    <xf numFmtId="49" fontId="16" fillId="0" borderId="1" xfId="0" applyNumberFormat="1" applyFont="1" applyBorder="1"/>
    <xf numFmtId="164" fontId="18" fillId="0" borderId="1" xfId="1" applyNumberFormat="1" applyFont="1" applyBorder="1" applyAlignment="1">
      <alignment horizontal="center"/>
    </xf>
    <xf numFmtId="4" fontId="15" fillId="0" borderId="0" xfId="0" applyNumberFormat="1" applyFont="1"/>
    <xf numFmtId="0" fontId="16" fillId="0" borderId="0" xfId="0" applyFont="1" applyAlignment="1">
      <alignment horizontal="left"/>
    </xf>
    <xf numFmtId="43" fontId="18" fillId="0" borderId="1" xfId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9" fontId="16" fillId="0" borderId="1" xfId="0" applyNumberFormat="1" applyFont="1" applyBorder="1" applyAlignment="1"/>
    <xf numFmtId="43" fontId="16" fillId="2" borderId="1" xfId="1" applyFont="1" applyFill="1" applyBorder="1" applyAlignment="1">
      <alignment horizontal="center"/>
    </xf>
    <xf numFmtId="164" fontId="16" fillId="0" borderId="0" xfId="1" applyNumberFormat="1" applyFont="1" applyBorder="1"/>
    <xf numFmtId="43" fontId="16" fillId="0" borderId="0" xfId="0" applyNumberFormat="1" applyFont="1"/>
    <xf numFmtId="0" fontId="16" fillId="0" borderId="0" xfId="0" applyFont="1" applyAlignment="1">
      <alignment horizontal="center"/>
    </xf>
    <xf numFmtId="4" fontId="16" fillId="0" borderId="0" xfId="0" applyNumberFormat="1" applyFont="1"/>
    <xf numFmtId="0" fontId="16" fillId="0" borderId="0" xfId="0" applyFont="1" applyBorder="1"/>
    <xf numFmtId="0" fontId="16" fillId="0" borderId="1" xfId="0" applyFont="1" applyBorder="1" applyAlignment="1">
      <alignment vertical="center" wrapText="1"/>
    </xf>
    <xf numFmtId="0" fontId="16" fillId="0" borderId="1" xfId="0" applyFont="1" applyBorder="1"/>
    <xf numFmtId="49" fontId="16" fillId="2" borderId="1" xfId="0" applyNumberFormat="1" applyFont="1" applyFill="1" applyBorder="1" applyAlignment="1">
      <alignment vertical="center" wrapText="1"/>
    </xf>
    <xf numFmtId="49" fontId="16" fillId="2" borderId="5" xfId="0" applyNumberFormat="1" applyFont="1" applyFill="1" applyBorder="1" applyAlignment="1">
      <alignment vertical="center" wrapText="1"/>
    </xf>
    <xf numFmtId="49" fontId="16" fillId="0" borderId="1" xfId="0" applyNumberFormat="1" applyFont="1" applyBorder="1" applyAlignment="1">
      <alignment horizontal="left"/>
    </xf>
    <xf numFmtId="49" fontId="18" fillId="0" borderId="1" xfId="0" applyNumberFormat="1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43" fontId="16" fillId="0" borderId="0" xfId="1" applyFont="1" applyAlignment="1">
      <alignment horizontal="left"/>
    </xf>
    <xf numFmtId="43" fontId="16" fillId="0" borderId="0" xfId="1" applyFont="1"/>
    <xf numFmtId="0" fontId="3" fillId="0" borderId="1" xfId="0" applyFont="1" applyBorder="1"/>
    <xf numFmtId="0" fontId="5" fillId="0" borderId="7" xfId="0" applyFont="1" applyBorder="1" applyAlignment="1">
      <alignment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2" borderId="0" xfId="0" applyFont="1" applyFill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2" fillId="0" borderId="0" xfId="0" applyFont="1" applyAlignment="1">
      <alignment horizontal="right" wrapText="1"/>
    </xf>
    <xf numFmtId="49" fontId="16" fillId="0" borderId="1" xfId="0" applyNumberFormat="1" applyFont="1" applyBorder="1" applyAlignment="1">
      <alignment horizontal="left"/>
    </xf>
    <xf numFmtId="49" fontId="16" fillId="0" borderId="6" xfId="0" applyNumberFormat="1" applyFont="1" applyBorder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center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7"/>
  <sheetViews>
    <sheetView view="pageBreakPreview" topLeftCell="A40" zoomScaleSheetLayoutView="100" workbookViewId="0">
      <selection activeCell="B51" sqref="B51"/>
    </sheetView>
  </sheetViews>
  <sheetFormatPr defaultColWidth="9.140625" defaultRowHeight="13.5"/>
  <cols>
    <col min="1" max="1" width="33.42578125" style="3" customWidth="1"/>
    <col min="2" max="2" width="20.28515625" style="3" customWidth="1"/>
    <col min="3" max="3" width="14.7109375" style="3" customWidth="1"/>
    <col min="4" max="4" width="14.42578125" style="3" customWidth="1"/>
    <col min="5" max="5" width="14.140625" style="3" customWidth="1"/>
    <col min="6" max="6" width="9.140625" style="3"/>
    <col min="7" max="7" width="12.140625" style="3" bestFit="1" customWidth="1"/>
    <col min="8" max="8" width="16.7109375" style="3" customWidth="1"/>
    <col min="9" max="16384" width="9.140625" style="3"/>
  </cols>
  <sheetData>
    <row r="1" spans="1:5">
      <c r="A1" s="80" t="s">
        <v>11</v>
      </c>
      <c r="B1" s="80"/>
      <c r="C1" s="80"/>
      <c r="D1" s="80"/>
      <c r="E1" s="80"/>
    </row>
    <row r="2" spans="1:5" ht="27.75" customHeight="1">
      <c r="A2" s="81" t="s">
        <v>12</v>
      </c>
      <c r="B2" s="82"/>
      <c r="C2" s="82"/>
      <c r="D2" s="82"/>
      <c r="E2" s="82"/>
    </row>
    <row r="3" spans="1:5" ht="14.25">
      <c r="A3" s="83" t="s">
        <v>60</v>
      </c>
      <c r="B3" s="83"/>
      <c r="C3" s="83"/>
      <c r="D3" s="83"/>
      <c r="E3" s="83"/>
    </row>
    <row r="4" spans="1:5" ht="15.75" customHeight="1">
      <c r="A4" s="30" t="s">
        <v>13</v>
      </c>
      <c r="B4" s="31"/>
      <c r="C4" s="31"/>
      <c r="D4" s="31"/>
      <c r="E4" s="32" t="s">
        <v>61</v>
      </c>
    </row>
    <row r="5" spans="1:5">
      <c r="A5" s="34"/>
      <c r="B5" s="4"/>
      <c r="C5" s="4"/>
      <c r="D5" s="4"/>
      <c r="E5" s="4"/>
    </row>
    <row r="6" spans="1:5" ht="10.5" customHeight="1">
      <c r="A6" s="74" t="s">
        <v>0</v>
      </c>
      <c r="B6" s="74"/>
      <c r="C6" s="74"/>
      <c r="D6" s="74"/>
      <c r="E6" s="74"/>
    </row>
    <row r="7" spans="1:5" ht="15" customHeight="1">
      <c r="A7" s="84" t="s">
        <v>23</v>
      </c>
      <c r="B7" s="84"/>
      <c r="C7" s="84"/>
      <c r="D7" s="84"/>
      <c r="E7" s="84"/>
    </row>
    <row r="8" spans="1:5">
      <c r="A8" s="78" t="s">
        <v>1</v>
      </c>
      <c r="B8" s="78"/>
      <c r="C8" s="78"/>
      <c r="D8" s="78"/>
      <c r="E8" s="78"/>
    </row>
    <row r="9" spans="1:5" ht="13.5" customHeight="1">
      <c r="A9" s="74" t="s">
        <v>33</v>
      </c>
      <c r="B9" s="74"/>
      <c r="C9" s="74"/>
      <c r="D9" s="74"/>
      <c r="E9" s="74"/>
    </row>
    <row r="10" spans="1:5" ht="27" customHeight="1">
      <c r="A10" s="77" t="s">
        <v>14</v>
      </c>
      <c r="B10" s="77"/>
      <c r="C10" s="77"/>
      <c r="D10" s="77"/>
      <c r="E10" s="77"/>
    </row>
    <row r="11" spans="1:5" ht="28.5" customHeight="1">
      <c r="A11" s="74" t="s">
        <v>34</v>
      </c>
      <c r="B11" s="74"/>
      <c r="C11" s="74"/>
      <c r="D11" s="74"/>
      <c r="E11" s="74"/>
    </row>
    <row r="12" spans="1:5" ht="17.25" customHeight="1">
      <c r="A12" s="78" t="s">
        <v>15</v>
      </c>
      <c r="B12" s="78"/>
      <c r="C12" s="78"/>
      <c r="D12" s="78"/>
      <c r="E12" s="78"/>
    </row>
    <row r="13" spans="1:5" ht="12.75" customHeight="1">
      <c r="A13" s="74" t="s">
        <v>35</v>
      </c>
      <c r="B13" s="74"/>
      <c r="C13" s="74"/>
      <c r="D13" s="74"/>
      <c r="E13" s="74"/>
    </row>
    <row r="14" spans="1:5" ht="15.75" customHeight="1">
      <c r="A14" s="78" t="s">
        <v>2</v>
      </c>
      <c r="B14" s="78"/>
      <c r="C14" s="78"/>
      <c r="D14" s="78"/>
      <c r="E14" s="78"/>
    </row>
    <row r="15" spans="1:5" ht="16.5" customHeight="1">
      <c r="A15" s="74" t="s">
        <v>36</v>
      </c>
      <c r="B15" s="74"/>
      <c r="C15" s="74"/>
      <c r="D15" s="74"/>
      <c r="E15" s="74"/>
    </row>
    <row r="16" spans="1:5" ht="16.899999999999999" customHeight="1">
      <c r="A16" s="79" t="s">
        <v>41</v>
      </c>
      <c r="B16" s="79"/>
      <c r="C16" s="79"/>
      <c r="D16" s="79"/>
      <c r="E16" s="79"/>
    </row>
    <row r="17" spans="1:7" ht="27.75" customHeight="1">
      <c r="A17" s="74" t="s">
        <v>37</v>
      </c>
      <c r="B17" s="74"/>
      <c r="C17" s="74"/>
      <c r="D17" s="74"/>
      <c r="E17" s="74"/>
    </row>
    <row r="18" spans="1:7" ht="56.25" customHeight="1">
      <c r="A18" s="74" t="s">
        <v>38</v>
      </c>
      <c r="B18" s="74"/>
      <c r="C18" s="74"/>
      <c r="D18" s="74"/>
      <c r="E18" s="74"/>
    </row>
    <row r="19" spans="1:7" ht="27" customHeight="1">
      <c r="A19" s="76" t="s">
        <v>39</v>
      </c>
      <c r="B19" s="76"/>
      <c r="C19" s="76"/>
      <c r="D19" s="76"/>
      <c r="E19" s="76"/>
    </row>
    <row r="20" spans="1:7">
      <c r="A20" s="76"/>
      <c r="B20" s="76"/>
      <c r="C20" s="76"/>
      <c r="D20" s="76"/>
      <c r="E20" s="76"/>
      <c r="F20" s="5">
        <f>46.9+4361.9</f>
        <v>4408.7999999999993</v>
      </c>
      <c r="G20" s="3">
        <v>3</v>
      </c>
    </row>
    <row r="21" spans="1:7" ht="121.5">
      <c r="A21" s="6" t="s">
        <v>7</v>
      </c>
      <c r="B21" s="6" t="s">
        <v>10</v>
      </c>
      <c r="C21" s="6" t="s">
        <v>3</v>
      </c>
      <c r="D21" s="6" t="s">
        <v>9</v>
      </c>
      <c r="E21" s="6" t="s">
        <v>8</v>
      </c>
    </row>
    <row r="22" spans="1:7" ht="38.25">
      <c r="A22" s="25" t="s">
        <v>48</v>
      </c>
      <c r="B22" s="18" t="s">
        <v>47</v>
      </c>
      <c r="C22" s="19" t="s">
        <v>4</v>
      </c>
      <c r="D22" s="19">
        <v>12.36</v>
      </c>
      <c r="E22" s="7">
        <f>D22*F20*G20</f>
        <v>163478.30399999997</v>
      </c>
      <c r="G22" s="8"/>
    </row>
    <row r="23" spans="1:7" ht="75">
      <c r="A23" s="17" t="s">
        <v>54</v>
      </c>
      <c r="B23" s="18" t="s">
        <v>26</v>
      </c>
      <c r="C23" s="19" t="s">
        <v>4</v>
      </c>
      <c r="D23" s="19">
        <v>13.1</v>
      </c>
      <c r="E23" s="20">
        <f>2537.58*3</f>
        <v>7612.74</v>
      </c>
      <c r="G23" s="8"/>
    </row>
    <row r="24" spans="1:7" ht="38.25">
      <c r="A24" s="17" t="s">
        <v>20</v>
      </c>
      <c r="B24" s="18" t="s">
        <v>21</v>
      </c>
      <c r="C24" s="19" t="s">
        <v>4</v>
      </c>
      <c r="D24" s="19">
        <v>0</v>
      </c>
      <c r="E24" s="7">
        <v>0</v>
      </c>
      <c r="G24" s="8"/>
    </row>
    <row r="25" spans="1:7" ht="15">
      <c r="A25" s="17" t="s">
        <v>44</v>
      </c>
      <c r="B25" s="18" t="s">
        <v>22</v>
      </c>
      <c r="C25" s="19" t="s">
        <v>4</v>
      </c>
      <c r="D25" s="19">
        <v>5</v>
      </c>
      <c r="E25" s="7">
        <f>D25*F20*G20</f>
        <v>66131.999999999985</v>
      </c>
      <c r="G25" s="8"/>
    </row>
    <row r="26" spans="1:7" ht="15">
      <c r="A26" s="17" t="s">
        <v>56</v>
      </c>
      <c r="B26" s="18" t="s">
        <v>26</v>
      </c>
      <c r="C26" s="6" t="s">
        <v>27</v>
      </c>
      <c r="D26" s="6"/>
      <c r="E26" s="7">
        <v>0</v>
      </c>
      <c r="G26" s="8"/>
    </row>
    <row r="27" spans="1:7" ht="15">
      <c r="A27" s="17" t="s">
        <v>57</v>
      </c>
      <c r="B27" s="18" t="s">
        <v>26</v>
      </c>
      <c r="C27" s="6" t="s">
        <v>27</v>
      </c>
      <c r="D27" s="6"/>
      <c r="E27" s="7">
        <v>23072.81</v>
      </c>
      <c r="G27" s="8"/>
    </row>
    <row r="28" spans="1:7" ht="15">
      <c r="A28" s="17" t="s">
        <v>58</v>
      </c>
      <c r="B28" s="18" t="s">
        <v>26</v>
      </c>
      <c r="C28" s="6" t="s">
        <v>27</v>
      </c>
      <c r="D28" s="6"/>
      <c r="E28" s="7">
        <v>8742.8799999999992</v>
      </c>
      <c r="G28" s="8"/>
    </row>
    <row r="29" spans="1:7" ht="15">
      <c r="A29" s="17" t="s">
        <v>59</v>
      </c>
      <c r="B29" s="18" t="s">
        <v>26</v>
      </c>
      <c r="C29" s="6" t="s">
        <v>27</v>
      </c>
      <c r="D29" s="6"/>
      <c r="E29" s="7">
        <v>6295.98</v>
      </c>
      <c r="G29" s="8"/>
    </row>
    <row r="30" spans="1:7" ht="15">
      <c r="A30" s="17" t="s">
        <v>25</v>
      </c>
      <c r="B30" s="18" t="s">
        <v>26</v>
      </c>
      <c r="C30" s="6" t="s">
        <v>27</v>
      </c>
      <c r="D30" s="6"/>
      <c r="E30" s="23">
        <v>2014.54</v>
      </c>
      <c r="G30" s="8"/>
    </row>
    <row r="31" spans="1:7" ht="15">
      <c r="A31" s="15" t="s">
        <v>62</v>
      </c>
      <c r="B31" s="16" t="s">
        <v>50</v>
      </c>
      <c r="C31" s="6" t="s">
        <v>24</v>
      </c>
      <c r="D31" s="35">
        <v>2.66</v>
      </c>
      <c r="E31" s="23">
        <f>D31*218.47</f>
        <v>581.13020000000006</v>
      </c>
      <c r="G31" s="8"/>
    </row>
    <row r="32" spans="1:7" ht="15">
      <c r="A32" s="1" t="s">
        <v>63</v>
      </c>
      <c r="B32" s="16" t="s">
        <v>51</v>
      </c>
      <c r="C32" s="6" t="s">
        <v>24</v>
      </c>
      <c r="D32" s="16">
        <v>2</v>
      </c>
      <c r="E32" s="23">
        <f>D32*218.47</f>
        <v>436.94</v>
      </c>
      <c r="G32" s="8"/>
    </row>
    <row r="33" spans="1:8">
      <c r="A33" s="29" t="s">
        <v>55</v>
      </c>
      <c r="B33" s="9"/>
      <c r="C33" s="9"/>
      <c r="D33" s="9"/>
      <c r="E33" s="10">
        <f>SUM(E22:E32)</f>
        <v>278367.32419999992</v>
      </c>
    </row>
    <row r="34" spans="1:8" s="14" customFormat="1" ht="16.149999999999999" customHeight="1">
      <c r="A34" s="3"/>
      <c r="B34" s="3"/>
      <c r="C34" s="3"/>
      <c r="D34" s="3"/>
      <c r="E34" s="3"/>
    </row>
    <row r="35" spans="1:8" ht="29.25" customHeight="1">
      <c r="A35" s="73" t="s">
        <v>65</v>
      </c>
      <c r="B35" s="73"/>
      <c r="C35" s="73"/>
      <c r="D35" s="73"/>
      <c r="E35" s="73"/>
    </row>
    <row r="36" spans="1:8">
      <c r="A36" s="74" t="s">
        <v>19</v>
      </c>
      <c r="B36" s="74"/>
      <c r="C36" s="74"/>
      <c r="D36" s="74"/>
      <c r="E36" s="74"/>
      <c r="F36" s="2"/>
      <c r="G36" s="2"/>
      <c r="H36" s="11"/>
    </row>
    <row r="37" spans="1:8" ht="25.5" customHeight="1">
      <c r="A37" s="74" t="s">
        <v>18</v>
      </c>
      <c r="B37" s="74"/>
      <c r="C37" s="74"/>
      <c r="D37" s="74"/>
      <c r="E37" s="74"/>
    </row>
    <row r="38" spans="1:8">
      <c r="A38" s="74" t="s">
        <v>29</v>
      </c>
      <c r="B38" s="74"/>
      <c r="C38" s="74"/>
      <c r="D38" s="74"/>
      <c r="E38" s="74"/>
    </row>
    <row r="39" spans="1:8">
      <c r="A39" s="75" t="s">
        <v>5</v>
      </c>
      <c r="B39" s="75"/>
      <c r="C39" s="75"/>
      <c r="D39" s="75"/>
      <c r="E39" s="75"/>
    </row>
    <row r="40" spans="1:8">
      <c r="A40" s="74" t="s">
        <v>16</v>
      </c>
      <c r="B40" s="74"/>
      <c r="C40" s="74"/>
      <c r="D40" s="74"/>
      <c r="E40" s="74"/>
    </row>
    <row r="41" spans="1:8">
      <c r="A41" s="71" t="s">
        <v>40</v>
      </c>
      <c r="B41" s="71"/>
      <c r="C41" s="71"/>
      <c r="D41" s="71"/>
      <c r="E41" s="12"/>
    </row>
    <row r="42" spans="1:8">
      <c r="B42" s="72" t="s">
        <v>17</v>
      </c>
      <c r="C42" s="72"/>
      <c r="D42" s="72"/>
      <c r="E42" s="33" t="s">
        <v>6</v>
      </c>
    </row>
    <row r="43" spans="1:8">
      <c r="A43" s="34"/>
      <c r="B43" s="34"/>
      <c r="C43" s="34"/>
      <c r="D43" s="34"/>
      <c r="E43" s="34"/>
    </row>
    <row r="44" spans="1:8">
      <c r="A44" s="71" t="s">
        <v>28</v>
      </c>
      <c r="B44" s="71"/>
      <c r="C44" s="71"/>
      <c r="D44" s="71"/>
      <c r="E44" s="12"/>
    </row>
    <row r="45" spans="1:8">
      <c r="B45" s="72" t="s">
        <v>17</v>
      </c>
      <c r="C45" s="72"/>
      <c r="D45" s="72"/>
      <c r="E45" s="33" t="s">
        <v>6</v>
      </c>
    </row>
    <row r="46" spans="1:8">
      <c r="A46" s="3" t="s">
        <v>42</v>
      </c>
    </row>
    <row r="47" spans="1:8">
      <c r="A47" s="2" t="s">
        <v>30</v>
      </c>
    </row>
    <row r="48" spans="1:8" ht="15">
      <c r="A48" s="21" t="s">
        <v>46</v>
      </c>
      <c r="B48" s="27">
        <v>-130371.74</v>
      </c>
    </row>
    <row r="49" spans="1:2">
      <c r="A49" s="24" t="s">
        <v>64</v>
      </c>
      <c r="B49" s="13"/>
    </row>
    <row r="50" spans="1:2" ht="15">
      <c r="A50" s="21" t="s">
        <v>31</v>
      </c>
      <c r="B50" s="13">
        <v>298197.88</v>
      </c>
    </row>
    <row r="51" spans="1:2" ht="15">
      <c r="A51" s="21" t="s">
        <v>45</v>
      </c>
      <c r="B51" s="13">
        <v>3453.6</v>
      </c>
    </row>
    <row r="52" spans="1:2" ht="15">
      <c r="A52" s="21" t="s">
        <v>52</v>
      </c>
      <c r="B52" s="28">
        <f>700*3</f>
        <v>2100</v>
      </c>
    </row>
    <row r="53" spans="1:2" ht="15">
      <c r="A53" s="21" t="s">
        <v>49</v>
      </c>
      <c r="B53" s="28">
        <f>3*300</f>
        <v>900</v>
      </c>
    </row>
    <row r="54" spans="1:2" ht="15">
      <c r="A54" s="21" t="s">
        <v>53</v>
      </c>
      <c r="B54" s="28">
        <f>3*300</f>
        <v>900</v>
      </c>
    </row>
    <row r="55" spans="1:2" ht="30">
      <c r="A55" s="22" t="s">
        <v>43</v>
      </c>
      <c r="B55" s="13">
        <f>E33</f>
        <v>278367.32419999992</v>
      </c>
    </row>
    <row r="56" spans="1:2">
      <c r="A56" s="2" t="s">
        <v>32</v>
      </c>
      <c r="B56" s="26">
        <f>B48+B50+B51+B52+B53+B54-B55</f>
        <v>-103187.5841999999</v>
      </c>
    </row>
    <row r="57" spans="1:2">
      <c r="B57" s="3" t="s">
        <v>16</v>
      </c>
    </row>
  </sheetData>
  <mergeCells count="28">
    <mergeCell ref="A8:E8"/>
    <mergeCell ref="A1:E1"/>
    <mergeCell ref="A2:E2"/>
    <mergeCell ref="A3:E3"/>
    <mergeCell ref="A6:E6"/>
    <mergeCell ref="A7:E7"/>
    <mergeCell ref="A20:E20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41:D41"/>
    <mergeCell ref="B42:D42"/>
    <mergeCell ref="A44:D44"/>
    <mergeCell ref="B45:D45"/>
    <mergeCell ref="A35:E35"/>
    <mergeCell ref="A36:E36"/>
    <mergeCell ref="A37:E37"/>
    <mergeCell ref="A38:E38"/>
    <mergeCell ref="A39:E39"/>
    <mergeCell ref="A40:E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6"/>
  <sheetViews>
    <sheetView view="pageBreakPreview" topLeftCell="A37" zoomScaleSheetLayoutView="100" workbookViewId="0">
      <selection activeCell="A30" sqref="A30"/>
    </sheetView>
  </sheetViews>
  <sheetFormatPr defaultColWidth="9.140625" defaultRowHeight="13.5"/>
  <cols>
    <col min="1" max="1" width="33.42578125" style="3" customWidth="1"/>
    <col min="2" max="2" width="20.28515625" style="3" customWidth="1"/>
    <col min="3" max="3" width="14.7109375" style="3" customWidth="1"/>
    <col min="4" max="4" width="14.42578125" style="3" customWidth="1"/>
    <col min="5" max="5" width="14.140625" style="3" customWidth="1"/>
    <col min="6" max="6" width="9.140625" style="3"/>
    <col min="7" max="7" width="12.140625" style="3" bestFit="1" customWidth="1"/>
    <col min="8" max="8" width="16.7109375" style="3" customWidth="1"/>
    <col min="9" max="16384" width="9.140625" style="3"/>
  </cols>
  <sheetData>
    <row r="1" spans="1:5">
      <c r="A1" s="80" t="s">
        <v>11</v>
      </c>
      <c r="B1" s="80"/>
      <c r="C1" s="80"/>
      <c r="D1" s="80"/>
      <c r="E1" s="80"/>
    </row>
    <row r="2" spans="1:5" ht="27.75" customHeight="1">
      <c r="A2" s="81" t="s">
        <v>12</v>
      </c>
      <c r="B2" s="82"/>
      <c r="C2" s="82"/>
      <c r="D2" s="82"/>
      <c r="E2" s="82"/>
    </row>
    <row r="3" spans="1:5" ht="14.25">
      <c r="A3" s="83" t="s">
        <v>69</v>
      </c>
      <c r="B3" s="83"/>
      <c r="C3" s="83"/>
      <c r="D3" s="83"/>
      <c r="E3" s="83"/>
    </row>
    <row r="4" spans="1:5" ht="15.75" customHeight="1">
      <c r="A4" s="30" t="s">
        <v>13</v>
      </c>
      <c r="B4" s="31"/>
      <c r="C4" s="31"/>
      <c r="D4" s="85" t="s">
        <v>70</v>
      </c>
      <c r="E4" s="85"/>
    </row>
    <row r="5" spans="1:5">
      <c r="A5" s="37"/>
      <c r="B5" s="4"/>
      <c r="C5" s="4"/>
      <c r="D5" s="4"/>
      <c r="E5" s="4"/>
    </row>
    <row r="6" spans="1:5" ht="10.5" customHeight="1">
      <c r="A6" s="74" t="s">
        <v>0</v>
      </c>
      <c r="B6" s="74"/>
      <c r="C6" s="74"/>
      <c r="D6" s="74"/>
      <c r="E6" s="74"/>
    </row>
    <row r="7" spans="1:5" ht="15" customHeight="1">
      <c r="A7" s="84" t="s">
        <v>23</v>
      </c>
      <c r="B7" s="84"/>
      <c r="C7" s="84"/>
      <c r="D7" s="84"/>
      <c r="E7" s="84"/>
    </row>
    <row r="8" spans="1:5">
      <c r="A8" s="78" t="s">
        <v>1</v>
      </c>
      <c r="B8" s="78"/>
      <c r="C8" s="78"/>
      <c r="D8" s="78"/>
      <c r="E8" s="78"/>
    </row>
    <row r="9" spans="1:5" ht="13.5" customHeight="1">
      <c r="A9" s="74" t="s">
        <v>33</v>
      </c>
      <c r="B9" s="74"/>
      <c r="C9" s="74"/>
      <c r="D9" s="74"/>
      <c r="E9" s="74"/>
    </row>
    <row r="10" spans="1:5" ht="27" customHeight="1">
      <c r="A10" s="77" t="s">
        <v>14</v>
      </c>
      <c r="B10" s="77"/>
      <c r="C10" s="77"/>
      <c r="D10" s="77"/>
      <c r="E10" s="77"/>
    </row>
    <row r="11" spans="1:5" ht="28.5" customHeight="1">
      <c r="A11" s="74" t="s">
        <v>34</v>
      </c>
      <c r="B11" s="74"/>
      <c r="C11" s="74"/>
      <c r="D11" s="74"/>
      <c r="E11" s="74"/>
    </row>
    <row r="12" spans="1:5" ht="17.25" customHeight="1">
      <c r="A12" s="78" t="s">
        <v>15</v>
      </c>
      <c r="B12" s="78"/>
      <c r="C12" s="78"/>
      <c r="D12" s="78"/>
      <c r="E12" s="78"/>
    </row>
    <row r="13" spans="1:5" ht="12.75" customHeight="1">
      <c r="A13" s="74" t="s">
        <v>35</v>
      </c>
      <c r="B13" s="74"/>
      <c r="C13" s="74"/>
      <c r="D13" s="74"/>
      <c r="E13" s="74"/>
    </row>
    <row r="14" spans="1:5" ht="15.75" customHeight="1">
      <c r="A14" s="78" t="s">
        <v>2</v>
      </c>
      <c r="B14" s="78"/>
      <c r="C14" s="78"/>
      <c r="D14" s="78"/>
      <c r="E14" s="78"/>
    </row>
    <row r="15" spans="1:5" ht="16.5" customHeight="1">
      <c r="A15" s="74" t="s">
        <v>36</v>
      </c>
      <c r="B15" s="74"/>
      <c r="C15" s="74"/>
      <c r="D15" s="74"/>
      <c r="E15" s="74"/>
    </row>
    <row r="16" spans="1:5" ht="16.899999999999999" customHeight="1">
      <c r="A16" s="79" t="s">
        <v>41</v>
      </c>
      <c r="B16" s="79"/>
      <c r="C16" s="79"/>
      <c r="D16" s="79"/>
      <c r="E16" s="79"/>
    </row>
    <row r="17" spans="1:7" ht="27.75" customHeight="1">
      <c r="A17" s="74" t="s">
        <v>37</v>
      </c>
      <c r="B17" s="74"/>
      <c r="C17" s="74"/>
      <c r="D17" s="74"/>
      <c r="E17" s="74"/>
    </row>
    <row r="18" spans="1:7" ht="56.25" customHeight="1">
      <c r="A18" s="74" t="s">
        <v>38</v>
      </c>
      <c r="B18" s="74"/>
      <c r="C18" s="74"/>
      <c r="D18" s="74"/>
      <c r="E18" s="74"/>
    </row>
    <row r="19" spans="1:7" ht="27" customHeight="1">
      <c r="A19" s="76" t="s">
        <v>39</v>
      </c>
      <c r="B19" s="76"/>
      <c r="C19" s="76"/>
      <c r="D19" s="76"/>
      <c r="E19" s="76"/>
    </row>
    <row r="20" spans="1:7">
      <c r="A20" s="76"/>
      <c r="B20" s="76"/>
      <c r="C20" s="76"/>
      <c r="D20" s="76"/>
      <c r="E20" s="76"/>
      <c r="F20" s="5">
        <f>46.9+4361.9</f>
        <v>4408.7999999999993</v>
      </c>
      <c r="G20" s="3">
        <v>3</v>
      </c>
    </row>
    <row r="21" spans="1:7" ht="121.5">
      <c r="A21" s="6" t="s">
        <v>7</v>
      </c>
      <c r="B21" s="6" t="s">
        <v>10</v>
      </c>
      <c r="C21" s="6" t="s">
        <v>3</v>
      </c>
      <c r="D21" s="6" t="s">
        <v>9</v>
      </c>
      <c r="E21" s="6" t="s">
        <v>8</v>
      </c>
    </row>
    <row r="22" spans="1:7" ht="38.25">
      <c r="A22" s="25" t="s">
        <v>48</v>
      </c>
      <c r="B22" s="18" t="s">
        <v>47</v>
      </c>
      <c r="C22" s="19" t="s">
        <v>4</v>
      </c>
      <c r="D22" s="19">
        <v>12.36</v>
      </c>
      <c r="E22" s="7">
        <f>D22*F20*G20</f>
        <v>163478.30399999997</v>
      </c>
      <c r="G22" s="8"/>
    </row>
    <row r="23" spans="1:7" ht="38.25">
      <c r="A23" s="17" t="s">
        <v>20</v>
      </c>
      <c r="B23" s="18" t="s">
        <v>21</v>
      </c>
      <c r="C23" s="19" t="s">
        <v>4</v>
      </c>
      <c r="D23" s="19">
        <v>0</v>
      </c>
      <c r="E23" s="7">
        <v>0</v>
      </c>
      <c r="G23" s="8"/>
    </row>
    <row r="24" spans="1:7" ht="15">
      <c r="A24" s="17" t="s">
        <v>44</v>
      </c>
      <c r="B24" s="18" t="s">
        <v>22</v>
      </c>
      <c r="C24" s="19" t="s">
        <v>4</v>
      </c>
      <c r="D24" s="19">
        <v>5</v>
      </c>
      <c r="E24" s="7">
        <f>D24*F20*G20</f>
        <v>66131.999999999985</v>
      </c>
      <c r="G24" s="8"/>
    </row>
    <row r="25" spans="1:7" ht="15">
      <c r="A25" s="17" t="s">
        <v>56</v>
      </c>
      <c r="B25" s="18" t="s">
        <v>66</v>
      </c>
      <c r="C25" s="6" t="s">
        <v>27</v>
      </c>
      <c r="D25" s="6"/>
      <c r="E25" s="7">
        <v>0</v>
      </c>
      <c r="G25" s="8"/>
    </row>
    <row r="26" spans="1:7" ht="15">
      <c r="A26" s="17" t="s">
        <v>57</v>
      </c>
      <c r="B26" s="18" t="s">
        <v>66</v>
      </c>
      <c r="C26" s="6" t="s">
        <v>27</v>
      </c>
      <c r="D26" s="6"/>
      <c r="E26" s="7">
        <v>19959.54</v>
      </c>
      <c r="G26" s="8"/>
    </row>
    <row r="27" spans="1:7" ht="15">
      <c r="A27" s="17" t="s">
        <v>58</v>
      </c>
      <c r="B27" s="18" t="s">
        <v>66</v>
      </c>
      <c r="C27" s="6" t="s">
        <v>27</v>
      </c>
      <c r="D27" s="6"/>
      <c r="E27" s="7">
        <v>6487.2</v>
      </c>
      <c r="G27" s="8"/>
    </row>
    <row r="28" spans="1:7" ht="15">
      <c r="A28" s="17" t="s">
        <v>59</v>
      </c>
      <c r="B28" s="18" t="s">
        <v>66</v>
      </c>
      <c r="C28" s="6" t="s">
        <v>27</v>
      </c>
      <c r="D28" s="6"/>
      <c r="E28" s="7">
        <v>6295.98</v>
      </c>
      <c r="G28" s="8"/>
    </row>
    <row r="29" spans="1:7" ht="15">
      <c r="A29" s="17" t="s">
        <v>25</v>
      </c>
      <c r="B29" s="18" t="s">
        <v>66</v>
      </c>
      <c r="C29" s="6" t="s">
        <v>27</v>
      </c>
      <c r="D29" s="6"/>
      <c r="E29" s="23">
        <v>812.84</v>
      </c>
      <c r="G29" s="8"/>
    </row>
    <row r="30" spans="1:7" ht="30">
      <c r="A30" s="17" t="s">
        <v>71</v>
      </c>
      <c r="B30" s="18" t="s">
        <v>66</v>
      </c>
      <c r="C30" s="6" t="s">
        <v>27</v>
      </c>
      <c r="D30" s="6"/>
      <c r="E30" s="23">
        <v>15474.17</v>
      </c>
      <c r="G30" s="8"/>
    </row>
    <row r="31" spans="1:7" ht="38.25" customHeight="1">
      <c r="A31" s="40" t="s">
        <v>67</v>
      </c>
      <c r="B31" s="18" t="s">
        <v>68</v>
      </c>
      <c r="C31" s="6" t="s">
        <v>27</v>
      </c>
      <c r="D31" s="41"/>
      <c r="E31" s="7">
        <v>5131.8999999999996</v>
      </c>
      <c r="G31" s="8"/>
    </row>
    <row r="32" spans="1:7">
      <c r="A32" s="29" t="s">
        <v>55</v>
      </c>
      <c r="B32" s="9"/>
      <c r="C32" s="9"/>
      <c r="D32" s="9"/>
      <c r="E32" s="10">
        <f>SUM(E22:E31)</f>
        <v>283771.93400000001</v>
      </c>
    </row>
    <row r="33" spans="1:8" s="14" customFormat="1" ht="16.149999999999999" customHeight="1">
      <c r="A33" s="3"/>
      <c r="B33" s="3"/>
      <c r="C33" s="3"/>
      <c r="D33" s="3"/>
      <c r="E33" s="3"/>
    </row>
    <row r="34" spans="1:8" ht="29.25" customHeight="1">
      <c r="A34" s="73" t="s">
        <v>72</v>
      </c>
      <c r="B34" s="73"/>
      <c r="C34" s="73"/>
      <c r="D34" s="73"/>
      <c r="E34" s="73"/>
    </row>
    <row r="35" spans="1:8">
      <c r="A35" s="74" t="s">
        <v>19</v>
      </c>
      <c r="B35" s="74"/>
      <c r="C35" s="74"/>
      <c r="D35" s="74"/>
      <c r="E35" s="74"/>
      <c r="F35" s="2"/>
      <c r="G35" s="2"/>
      <c r="H35" s="11"/>
    </row>
    <row r="36" spans="1:8" ht="25.5" customHeight="1">
      <c r="A36" s="74" t="s">
        <v>18</v>
      </c>
      <c r="B36" s="74"/>
      <c r="C36" s="74"/>
      <c r="D36" s="74"/>
      <c r="E36" s="74"/>
    </row>
    <row r="37" spans="1:8">
      <c r="A37" s="74" t="s">
        <v>29</v>
      </c>
      <c r="B37" s="74"/>
      <c r="C37" s="74"/>
      <c r="D37" s="74"/>
      <c r="E37" s="74"/>
    </row>
    <row r="38" spans="1:8">
      <c r="A38" s="75" t="s">
        <v>5</v>
      </c>
      <c r="B38" s="75"/>
      <c r="C38" s="75"/>
      <c r="D38" s="75"/>
      <c r="E38" s="75"/>
    </row>
    <row r="39" spans="1:8">
      <c r="A39" s="74" t="s">
        <v>16</v>
      </c>
      <c r="B39" s="74"/>
      <c r="C39" s="74"/>
      <c r="D39" s="74"/>
      <c r="E39" s="74"/>
    </row>
    <row r="40" spans="1:8">
      <c r="A40" s="71" t="s">
        <v>40</v>
      </c>
      <c r="B40" s="71"/>
      <c r="C40" s="71"/>
      <c r="D40" s="71"/>
      <c r="E40" s="12"/>
    </row>
    <row r="41" spans="1:8">
      <c r="B41" s="72" t="s">
        <v>17</v>
      </c>
      <c r="C41" s="72"/>
      <c r="D41" s="72"/>
      <c r="E41" s="36" t="s">
        <v>6</v>
      </c>
    </row>
    <row r="42" spans="1:8">
      <c r="A42" s="37"/>
      <c r="B42" s="37"/>
      <c r="C42" s="37"/>
      <c r="D42" s="37"/>
      <c r="E42" s="37"/>
    </row>
    <row r="43" spans="1:8">
      <c r="A43" s="71" t="s">
        <v>28</v>
      </c>
      <c r="B43" s="71"/>
      <c r="C43" s="71"/>
      <c r="D43" s="71"/>
      <c r="E43" s="12"/>
    </row>
    <row r="44" spans="1:8">
      <c r="B44" s="72" t="s">
        <v>17</v>
      </c>
      <c r="C44" s="72"/>
      <c r="D44" s="72"/>
      <c r="E44" s="36" t="s">
        <v>6</v>
      </c>
    </row>
    <row r="45" spans="1:8">
      <c r="A45" s="3" t="s">
        <v>42</v>
      </c>
    </row>
    <row r="46" spans="1:8">
      <c r="A46" s="2" t="s">
        <v>30</v>
      </c>
    </row>
    <row r="47" spans="1:8" ht="15">
      <c r="A47" s="21" t="s">
        <v>46</v>
      </c>
      <c r="B47" s="27">
        <f>'1кв'!B56</f>
        <v>-103187.5841999999</v>
      </c>
    </row>
    <row r="48" spans="1:8">
      <c r="A48" s="24" t="s">
        <v>73</v>
      </c>
      <c r="B48" s="13"/>
    </row>
    <row r="49" spans="1:2" ht="15">
      <c r="A49" s="21" t="s">
        <v>31</v>
      </c>
      <c r="B49" s="13">
        <f>330974.59-200-1392.48</f>
        <v>329382.11000000004</v>
      </c>
    </row>
    <row r="50" spans="1:2" ht="15">
      <c r="A50" s="21" t="s">
        <v>45</v>
      </c>
      <c r="B50" s="13">
        <v>5746.76</v>
      </c>
    </row>
    <row r="51" spans="1:2" ht="15">
      <c r="A51" s="21" t="s">
        <v>52</v>
      </c>
      <c r="B51" s="28">
        <f>700*3</f>
        <v>2100</v>
      </c>
    </row>
    <row r="52" spans="1:2" ht="15">
      <c r="A52" s="21" t="s">
        <v>49</v>
      </c>
      <c r="B52" s="28">
        <f>3*300</f>
        <v>900</v>
      </c>
    </row>
    <row r="53" spans="1:2" ht="15">
      <c r="A53" s="21" t="s">
        <v>53</v>
      </c>
      <c r="B53" s="28">
        <f>3*300</f>
        <v>900</v>
      </c>
    </row>
    <row r="54" spans="1:2" ht="30">
      <c r="A54" s="22" t="s">
        <v>43</v>
      </c>
      <c r="B54" s="13">
        <f>E32</f>
        <v>283771.93400000001</v>
      </c>
    </row>
    <row r="55" spans="1:2">
      <c r="A55" s="2" t="s">
        <v>32</v>
      </c>
      <c r="B55" s="26">
        <f>B47+B49+B50+B51+B52+B53-B54</f>
        <v>-47930.64819999985</v>
      </c>
    </row>
    <row r="56" spans="1:2">
      <c r="B56" s="3" t="s">
        <v>16</v>
      </c>
    </row>
  </sheetData>
  <mergeCells count="29">
    <mergeCell ref="A8:E8"/>
    <mergeCell ref="A1:E1"/>
    <mergeCell ref="A2:E2"/>
    <mergeCell ref="A3:E3"/>
    <mergeCell ref="A6:E6"/>
    <mergeCell ref="A7:E7"/>
    <mergeCell ref="A20:E20"/>
    <mergeCell ref="A9:E9"/>
    <mergeCell ref="A10:E10"/>
    <mergeCell ref="A11:E11"/>
    <mergeCell ref="A12:E12"/>
    <mergeCell ref="A13:E13"/>
    <mergeCell ref="A14:E14"/>
    <mergeCell ref="A40:D40"/>
    <mergeCell ref="B41:D41"/>
    <mergeCell ref="A43:D43"/>
    <mergeCell ref="B44:D44"/>
    <mergeCell ref="D4:E4"/>
    <mergeCell ref="A34:E34"/>
    <mergeCell ref="A35:E35"/>
    <mergeCell ref="A36:E36"/>
    <mergeCell ref="A37:E37"/>
    <mergeCell ref="A38:E38"/>
    <mergeCell ref="A39:E39"/>
    <mergeCell ref="A15:E15"/>
    <mergeCell ref="A16:E16"/>
    <mergeCell ref="A17:E17"/>
    <mergeCell ref="A18:E18"/>
    <mergeCell ref="A19:E1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6"/>
  <sheetViews>
    <sheetView view="pageBreakPreview" topLeftCell="A37" zoomScaleSheetLayoutView="100" workbookViewId="0">
      <selection activeCell="A48" sqref="A48"/>
    </sheetView>
  </sheetViews>
  <sheetFormatPr defaultColWidth="9.140625" defaultRowHeight="13.5"/>
  <cols>
    <col min="1" max="1" width="33.42578125" style="3" customWidth="1"/>
    <col min="2" max="2" width="20.28515625" style="3" customWidth="1"/>
    <col min="3" max="3" width="14.7109375" style="3" customWidth="1"/>
    <col min="4" max="4" width="14.42578125" style="3" customWidth="1"/>
    <col min="5" max="5" width="14.140625" style="3" customWidth="1"/>
    <col min="6" max="6" width="9.140625" style="3"/>
    <col min="7" max="7" width="12.140625" style="3" bestFit="1" customWidth="1"/>
    <col min="8" max="8" width="16.7109375" style="3" customWidth="1"/>
    <col min="9" max="16384" width="9.140625" style="3"/>
  </cols>
  <sheetData>
    <row r="1" spans="1:5">
      <c r="A1" s="80" t="s">
        <v>11</v>
      </c>
      <c r="B1" s="80"/>
      <c r="C1" s="80"/>
      <c r="D1" s="80"/>
      <c r="E1" s="80"/>
    </row>
    <row r="2" spans="1:5" ht="27.75" customHeight="1">
      <c r="A2" s="81" t="s">
        <v>12</v>
      </c>
      <c r="B2" s="82"/>
      <c r="C2" s="82"/>
      <c r="D2" s="82"/>
      <c r="E2" s="82"/>
    </row>
    <row r="3" spans="1:5" ht="14.25">
      <c r="A3" s="83" t="s">
        <v>75</v>
      </c>
      <c r="B3" s="83"/>
      <c r="C3" s="83"/>
      <c r="D3" s="83"/>
      <c r="E3" s="83"/>
    </row>
    <row r="4" spans="1:5" ht="15.75" customHeight="1">
      <c r="A4" s="30" t="s">
        <v>13</v>
      </c>
      <c r="B4" s="31"/>
      <c r="C4" s="31"/>
      <c r="D4" s="85" t="s">
        <v>76</v>
      </c>
      <c r="E4" s="85"/>
    </row>
    <row r="5" spans="1:5">
      <c r="A5" s="38"/>
      <c r="B5" s="4"/>
      <c r="C5" s="4"/>
      <c r="D5" s="4"/>
      <c r="E5" s="4"/>
    </row>
    <row r="6" spans="1:5" ht="10.5" customHeight="1">
      <c r="A6" s="74" t="s">
        <v>0</v>
      </c>
      <c r="B6" s="74"/>
      <c r="C6" s="74"/>
      <c r="D6" s="74"/>
      <c r="E6" s="74"/>
    </row>
    <row r="7" spans="1:5" ht="15" customHeight="1">
      <c r="A7" s="84" t="s">
        <v>23</v>
      </c>
      <c r="B7" s="84"/>
      <c r="C7" s="84"/>
      <c r="D7" s="84"/>
      <c r="E7" s="84"/>
    </row>
    <row r="8" spans="1:5">
      <c r="A8" s="78" t="s">
        <v>1</v>
      </c>
      <c r="B8" s="78"/>
      <c r="C8" s="78"/>
      <c r="D8" s="78"/>
      <c r="E8" s="78"/>
    </row>
    <row r="9" spans="1:5" ht="13.5" customHeight="1">
      <c r="A9" s="74" t="s">
        <v>33</v>
      </c>
      <c r="B9" s="74"/>
      <c r="C9" s="74"/>
      <c r="D9" s="74"/>
      <c r="E9" s="74"/>
    </row>
    <row r="10" spans="1:5" ht="27" customHeight="1">
      <c r="A10" s="77" t="s">
        <v>14</v>
      </c>
      <c r="B10" s="77"/>
      <c r="C10" s="77"/>
      <c r="D10" s="77"/>
      <c r="E10" s="77"/>
    </row>
    <row r="11" spans="1:5" ht="28.5" customHeight="1">
      <c r="A11" s="74" t="s">
        <v>34</v>
      </c>
      <c r="B11" s="74"/>
      <c r="C11" s="74"/>
      <c r="D11" s="74"/>
      <c r="E11" s="74"/>
    </row>
    <row r="12" spans="1:5" ht="17.25" customHeight="1">
      <c r="A12" s="78" t="s">
        <v>15</v>
      </c>
      <c r="B12" s="78"/>
      <c r="C12" s="78"/>
      <c r="D12" s="78"/>
      <c r="E12" s="78"/>
    </row>
    <row r="13" spans="1:5" ht="12.75" customHeight="1">
      <c r="A13" s="74" t="s">
        <v>35</v>
      </c>
      <c r="B13" s="74"/>
      <c r="C13" s="74"/>
      <c r="D13" s="74"/>
      <c r="E13" s="74"/>
    </row>
    <row r="14" spans="1:5" ht="15.75" customHeight="1">
      <c r="A14" s="78" t="s">
        <v>2</v>
      </c>
      <c r="B14" s="78"/>
      <c r="C14" s="78"/>
      <c r="D14" s="78"/>
      <c r="E14" s="78"/>
    </row>
    <row r="15" spans="1:5" ht="16.5" customHeight="1">
      <c r="A15" s="74" t="s">
        <v>36</v>
      </c>
      <c r="B15" s="74"/>
      <c r="C15" s="74"/>
      <c r="D15" s="74"/>
      <c r="E15" s="74"/>
    </row>
    <row r="16" spans="1:5" ht="16.899999999999999" customHeight="1">
      <c r="A16" s="79" t="s">
        <v>41</v>
      </c>
      <c r="B16" s="79"/>
      <c r="C16" s="79"/>
      <c r="D16" s="79"/>
      <c r="E16" s="79"/>
    </row>
    <row r="17" spans="1:7" ht="27.75" customHeight="1">
      <c r="A17" s="74" t="s">
        <v>37</v>
      </c>
      <c r="B17" s="74"/>
      <c r="C17" s="74"/>
      <c r="D17" s="74"/>
      <c r="E17" s="74"/>
    </row>
    <row r="18" spans="1:7" ht="56.25" customHeight="1">
      <c r="A18" s="74" t="s">
        <v>38</v>
      </c>
      <c r="B18" s="74"/>
      <c r="C18" s="74"/>
      <c r="D18" s="74"/>
      <c r="E18" s="74"/>
    </row>
    <row r="19" spans="1:7" ht="27" customHeight="1">
      <c r="A19" s="76" t="s">
        <v>39</v>
      </c>
      <c r="B19" s="76"/>
      <c r="C19" s="76"/>
      <c r="D19" s="76"/>
      <c r="E19" s="76"/>
    </row>
    <row r="20" spans="1:7">
      <c r="A20" s="76"/>
      <c r="B20" s="76"/>
      <c r="C20" s="76"/>
      <c r="D20" s="76"/>
      <c r="E20" s="76"/>
      <c r="F20" s="5">
        <v>4409.2</v>
      </c>
      <c r="G20" s="3">
        <v>3</v>
      </c>
    </row>
    <row r="21" spans="1:7" ht="121.5">
      <c r="A21" s="6" t="s">
        <v>7</v>
      </c>
      <c r="B21" s="6" t="s">
        <v>10</v>
      </c>
      <c r="C21" s="6" t="s">
        <v>3</v>
      </c>
      <c r="D21" s="6" t="s">
        <v>9</v>
      </c>
      <c r="E21" s="6" t="s">
        <v>8</v>
      </c>
    </row>
    <row r="22" spans="1:7" ht="38.25">
      <c r="A22" s="25" t="s">
        <v>48</v>
      </c>
      <c r="B22" s="18" t="s">
        <v>47</v>
      </c>
      <c r="C22" s="19" t="s">
        <v>4</v>
      </c>
      <c r="D22" s="19">
        <v>14.15</v>
      </c>
      <c r="E22" s="7">
        <f>D22*F20*G20</f>
        <v>187170.54</v>
      </c>
      <c r="G22" s="8"/>
    </row>
    <row r="23" spans="1:7" ht="38.25">
      <c r="A23" s="17" t="s">
        <v>20</v>
      </c>
      <c r="B23" s="18" t="s">
        <v>21</v>
      </c>
      <c r="C23" s="19" t="s">
        <v>4</v>
      </c>
      <c r="D23" s="19">
        <v>0</v>
      </c>
      <c r="E23" s="7">
        <v>3452.28</v>
      </c>
      <c r="G23" s="8"/>
    </row>
    <row r="24" spans="1:7" ht="15">
      <c r="A24" s="17" t="s">
        <v>44</v>
      </c>
      <c r="B24" s="18" t="s">
        <v>22</v>
      </c>
      <c r="C24" s="19" t="s">
        <v>4</v>
      </c>
      <c r="D24" s="19">
        <v>5.42</v>
      </c>
      <c r="E24" s="7">
        <f>D24*F20*G20</f>
        <v>71693.59199999999</v>
      </c>
      <c r="G24" s="8"/>
    </row>
    <row r="25" spans="1:7" ht="15">
      <c r="A25" s="17" t="s">
        <v>56</v>
      </c>
      <c r="B25" s="18" t="s">
        <v>77</v>
      </c>
      <c r="C25" s="6" t="s">
        <v>27</v>
      </c>
      <c r="D25" s="6"/>
      <c r="E25" s="7">
        <v>0</v>
      </c>
      <c r="G25" s="8"/>
    </row>
    <row r="26" spans="1:7" ht="15">
      <c r="A26" s="17" t="s">
        <v>57</v>
      </c>
      <c r="B26" s="18" t="s">
        <v>77</v>
      </c>
      <c r="C26" s="6" t="s">
        <v>27</v>
      </c>
      <c r="D26" s="6"/>
      <c r="E26" s="7">
        <v>5189.43</v>
      </c>
      <c r="G26" s="8"/>
    </row>
    <row r="27" spans="1:7" ht="15">
      <c r="A27" s="17" t="s">
        <v>58</v>
      </c>
      <c r="B27" s="18" t="s">
        <v>77</v>
      </c>
      <c r="C27" s="6" t="s">
        <v>27</v>
      </c>
      <c r="D27" s="6"/>
      <c r="E27" s="7">
        <v>6657.2</v>
      </c>
      <c r="G27" s="8"/>
    </row>
    <row r="28" spans="1:7" ht="15">
      <c r="A28" s="17" t="s">
        <v>59</v>
      </c>
      <c r="B28" s="18" t="s">
        <v>77</v>
      </c>
      <c r="C28" s="6" t="s">
        <v>27</v>
      </c>
      <c r="D28" s="6"/>
      <c r="E28" s="7">
        <v>4365.6400000000003</v>
      </c>
      <c r="G28" s="8"/>
    </row>
    <row r="29" spans="1:7" ht="15">
      <c r="A29" s="17" t="s">
        <v>25</v>
      </c>
      <c r="B29" s="18" t="s">
        <v>77</v>
      </c>
      <c r="C29" s="6" t="s">
        <v>27</v>
      </c>
      <c r="D29" s="6"/>
      <c r="E29" s="23">
        <v>1346.05</v>
      </c>
      <c r="G29" s="8"/>
    </row>
    <row r="30" spans="1:7" ht="30">
      <c r="A30" s="17" t="s">
        <v>81</v>
      </c>
      <c r="B30" s="18" t="s">
        <v>77</v>
      </c>
      <c r="C30" s="6" t="s">
        <v>27</v>
      </c>
      <c r="D30" s="6"/>
      <c r="E30" s="23">
        <v>42789.599999999999</v>
      </c>
      <c r="G30" s="8"/>
    </row>
    <row r="31" spans="1:7" ht="22.5" customHeight="1">
      <c r="A31" s="40" t="s">
        <v>78</v>
      </c>
      <c r="B31" s="18" t="s">
        <v>79</v>
      </c>
      <c r="C31" s="6" t="s">
        <v>27</v>
      </c>
      <c r="D31" s="41"/>
      <c r="E31" s="7">
        <v>5476.74</v>
      </c>
      <c r="G31" s="8"/>
    </row>
    <row r="32" spans="1:7">
      <c r="A32" s="29" t="s">
        <v>55</v>
      </c>
      <c r="B32" s="9"/>
      <c r="C32" s="9"/>
      <c r="D32" s="9"/>
      <c r="E32" s="10">
        <f>SUM(E22:E31)</f>
        <v>328141.07199999999</v>
      </c>
    </row>
    <row r="33" spans="1:8" s="14" customFormat="1" ht="16.149999999999999" customHeight="1">
      <c r="A33" s="3"/>
      <c r="B33" s="3"/>
      <c r="C33" s="3"/>
      <c r="D33" s="3"/>
      <c r="E33" s="3"/>
    </row>
    <row r="34" spans="1:8" ht="29.25" customHeight="1">
      <c r="A34" s="73" t="s">
        <v>80</v>
      </c>
      <c r="B34" s="73"/>
      <c r="C34" s="73"/>
      <c r="D34" s="73"/>
      <c r="E34" s="73"/>
    </row>
    <row r="35" spans="1:8">
      <c r="A35" s="74" t="s">
        <v>19</v>
      </c>
      <c r="B35" s="74"/>
      <c r="C35" s="74"/>
      <c r="D35" s="74"/>
      <c r="E35" s="74"/>
      <c r="F35" s="2"/>
      <c r="G35" s="2"/>
      <c r="H35" s="11"/>
    </row>
    <row r="36" spans="1:8" ht="25.5" customHeight="1">
      <c r="A36" s="74" t="s">
        <v>18</v>
      </c>
      <c r="B36" s="74"/>
      <c r="C36" s="74"/>
      <c r="D36" s="74"/>
      <c r="E36" s="74"/>
    </row>
    <row r="37" spans="1:8">
      <c r="A37" s="74" t="s">
        <v>29</v>
      </c>
      <c r="B37" s="74"/>
      <c r="C37" s="74"/>
      <c r="D37" s="74"/>
      <c r="E37" s="74"/>
    </row>
    <row r="38" spans="1:8">
      <c r="A38" s="75" t="s">
        <v>5</v>
      </c>
      <c r="B38" s="75"/>
      <c r="C38" s="75"/>
      <c r="D38" s="75"/>
      <c r="E38" s="75"/>
    </row>
    <row r="39" spans="1:8">
      <c r="A39" s="74" t="s">
        <v>16</v>
      </c>
      <c r="B39" s="74"/>
      <c r="C39" s="74"/>
      <c r="D39" s="74"/>
      <c r="E39" s="74"/>
    </row>
    <row r="40" spans="1:8">
      <c r="A40" s="71" t="s">
        <v>40</v>
      </c>
      <c r="B40" s="71"/>
      <c r="C40" s="71"/>
      <c r="D40" s="71"/>
      <c r="E40" s="12"/>
    </row>
    <row r="41" spans="1:8">
      <c r="B41" s="72" t="s">
        <v>17</v>
      </c>
      <c r="C41" s="72"/>
      <c r="D41" s="72"/>
      <c r="E41" s="39" t="s">
        <v>6</v>
      </c>
    </row>
    <row r="42" spans="1:8">
      <c r="A42" s="38"/>
      <c r="B42" s="38"/>
      <c r="C42" s="38"/>
      <c r="D42" s="38"/>
      <c r="E42" s="38"/>
    </row>
    <row r="43" spans="1:8">
      <c r="A43" s="71" t="s">
        <v>28</v>
      </c>
      <c r="B43" s="71"/>
      <c r="C43" s="71"/>
      <c r="D43" s="71"/>
      <c r="E43" s="12"/>
    </row>
    <row r="44" spans="1:8">
      <c r="B44" s="72" t="s">
        <v>17</v>
      </c>
      <c r="C44" s="72"/>
      <c r="D44" s="72"/>
      <c r="E44" s="39" t="s">
        <v>6</v>
      </c>
    </row>
    <row r="45" spans="1:8">
      <c r="A45" s="3" t="s">
        <v>74</v>
      </c>
    </row>
    <row r="46" spans="1:8">
      <c r="A46" s="2" t="s">
        <v>30</v>
      </c>
    </row>
    <row r="47" spans="1:8" ht="15">
      <c r="A47" s="21" t="s">
        <v>46</v>
      </c>
      <c r="B47" s="27">
        <f>'2кв'!B55</f>
        <v>-47930.64819999985</v>
      </c>
    </row>
    <row r="48" spans="1:8">
      <c r="A48" s="24" t="s">
        <v>73</v>
      </c>
      <c r="B48" s="13"/>
    </row>
    <row r="49" spans="1:2" ht="15">
      <c r="A49" s="21" t="s">
        <v>31</v>
      </c>
      <c r="B49" s="13">
        <f>319068.09-185.59</f>
        <v>318882.5</v>
      </c>
    </row>
    <row r="50" spans="1:2" ht="15">
      <c r="A50" s="21" t="s">
        <v>45</v>
      </c>
      <c r="B50" s="13">
        <v>3536.75</v>
      </c>
    </row>
    <row r="51" spans="1:2" ht="15">
      <c r="A51" s="21" t="s">
        <v>52</v>
      </c>
      <c r="B51" s="28">
        <f>700*3</f>
        <v>2100</v>
      </c>
    </row>
    <row r="52" spans="1:2" ht="15">
      <c r="A52" s="21" t="s">
        <v>49</v>
      </c>
      <c r="B52" s="28">
        <f>3*300</f>
        <v>900</v>
      </c>
    </row>
    <row r="53" spans="1:2" ht="15">
      <c r="A53" s="21" t="s">
        <v>53</v>
      </c>
      <c r="B53" s="28">
        <f>3*300</f>
        <v>900</v>
      </c>
    </row>
    <row r="54" spans="1:2" ht="30">
      <c r="A54" s="22" t="s">
        <v>43</v>
      </c>
      <c r="B54" s="13">
        <f>E32</f>
        <v>328141.07199999999</v>
      </c>
    </row>
    <row r="55" spans="1:2">
      <c r="A55" s="2" t="s">
        <v>32</v>
      </c>
      <c r="B55" s="26">
        <f>B47+B49+B50+B51+B52+B53-B54</f>
        <v>-49752.470199999807</v>
      </c>
    </row>
    <row r="56" spans="1:2">
      <c r="B56" s="3" t="s">
        <v>16</v>
      </c>
    </row>
  </sheetData>
  <mergeCells count="29">
    <mergeCell ref="A39:E39"/>
    <mergeCell ref="A40:D40"/>
    <mergeCell ref="B41:D41"/>
    <mergeCell ref="A43:D43"/>
    <mergeCell ref="B44:D44"/>
    <mergeCell ref="A38:E38"/>
    <mergeCell ref="A14:E14"/>
    <mergeCell ref="A15:E15"/>
    <mergeCell ref="A16:E16"/>
    <mergeCell ref="A17:E17"/>
    <mergeCell ref="A18:E18"/>
    <mergeCell ref="A19:E19"/>
    <mergeCell ref="A20:E20"/>
    <mergeCell ref="A34:E34"/>
    <mergeCell ref="A35:E35"/>
    <mergeCell ref="A36:E36"/>
    <mergeCell ref="A37:E37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60"/>
  <sheetViews>
    <sheetView view="pageBreakPreview" topLeftCell="A25" zoomScaleSheetLayoutView="100" workbookViewId="0">
      <selection activeCell="I32" sqref="I32"/>
    </sheetView>
  </sheetViews>
  <sheetFormatPr defaultColWidth="9.140625" defaultRowHeight="13.5"/>
  <cols>
    <col min="1" max="1" width="33.42578125" style="3" customWidth="1"/>
    <col min="2" max="2" width="20.28515625" style="3" customWidth="1"/>
    <col min="3" max="3" width="14.7109375" style="3" customWidth="1"/>
    <col min="4" max="4" width="14.42578125" style="3" customWidth="1"/>
    <col min="5" max="5" width="14.140625" style="3" customWidth="1"/>
    <col min="6" max="6" width="9.140625" style="3"/>
    <col min="7" max="7" width="12.140625" style="3" bestFit="1" customWidth="1"/>
    <col min="8" max="8" width="16.7109375" style="3" customWidth="1"/>
    <col min="9" max="16384" width="9.140625" style="3"/>
  </cols>
  <sheetData>
    <row r="1" spans="1:5">
      <c r="A1" s="80" t="s">
        <v>11</v>
      </c>
      <c r="B1" s="80"/>
      <c r="C1" s="80"/>
      <c r="D1" s="80"/>
      <c r="E1" s="80"/>
    </row>
    <row r="2" spans="1:5" ht="27.75" customHeight="1">
      <c r="A2" s="81" t="s">
        <v>12</v>
      </c>
      <c r="B2" s="82"/>
      <c r="C2" s="82"/>
      <c r="D2" s="82"/>
      <c r="E2" s="82"/>
    </row>
    <row r="3" spans="1:5" ht="14.25">
      <c r="A3" s="83" t="s">
        <v>115</v>
      </c>
      <c r="B3" s="83"/>
      <c r="C3" s="83"/>
      <c r="D3" s="83"/>
      <c r="E3" s="83"/>
    </row>
    <row r="4" spans="1:5" ht="15.75" customHeight="1">
      <c r="A4" s="30" t="s">
        <v>13</v>
      </c>
      <c r="B4" s="31"/>
      <c r="C4" s="31"/>
      <c r="D4" s="85" t="s">
        <v>116</v>
      </c>
      <c r="E4" s="85"/>
    </row>
    <row r="5" spans="1:5">
      <c r="A5" s="42"/>
      <c r="B5" s="4"/>
      <c r="C5" s="4"/>
      <c r="D5" s="4"/>
      <c r="E5" s="4"/>
    </row>
    <row r="6" spans="1:5" ht="10.5" customHeight="1">
      <c r="A6" s="74" t="s">
        <v>0</v>
      </c>
      <c r="B6" s="74"/>
      <c r="C6" s="74"/>
      <c r="D6" s="74"/>
      <c r="E6" s="74"/>
    </row>
    <row r="7" spans="1:5" ht="15" customHeight="1">
      <c r="A7" s="84" t="s">
        <v>23</v>
      </c>
      <c r="B7" s="84"/>
      <c r="C7" s="84"/>
      <c r="D7" s="84"/>
      <c r="E7" s="84"/>
    </row>
    <row r="8" spans="1:5">
      <c r="A8" s="78" t="s">
        <v>1</v>
      </c>
      <c r="B8" s="78"/>
      <c r="C8" s="78"/>
      <c r="D8" s="78"/>
      <c r="E8" s="78"/>
    </row>
    <row r="9" spans="1:5" ht="13.5" customHeight="1">
      <c r="A9" s="74" t="s">
        <v>33</v>
      </c>
      <c r="B9" s="74"/>
      <c r="C9" s="74"/>
      <c r="D9" s="74"/>
      <c r="E9" s="74"/>
    </row>
    <row r="10" spans="1:5" ht="27" customHeight="1">
      <c r="A10" s="77" t="s">
        <v>14</v>
      </c>
      <c r="B10" s="77"/>
      <c r="C10" s="77"/>
      <c r="D10" s="77"/>
      <c r="E10" s="77"/>
    </row>
    <row r="11" spans="1:5" ht="28.5" customHeight="1">
      <c r="A11" s="74" t="s">
        <v>34</v>
      </c>
      <c r="B11" s="74"/>
      <c r="C11" s="74"/>
      <c r="D11" s="74"/>
      <c r="E11" s="74"/>
    </row>
    <row r="12" spans="1:5" ht="17.25" customHeight="1">
      <c r="A12" s="78" t="s">
        <v>15</v>
      </c>
      <c r="B12" s="78"/>
      <c r="C12" s="78"/>
      <c r="D12" s="78"/>
      <c r="E12" s="78"/>
    </row>
    <row r="13" spans="1:5" ht="12.75" customHeight="1">
      <c r="A13" s="74" t="s">
        <v>35</v>
      </c>
      <c r="B13" s="74"/>
      <c r="C13" s="74"/>
      <c r="D13" s="74"/>
      <c r="E13" s="74"/>
    </row>
    <row r="14" spans="1:5" ht="15.75" customHeight="1">
      <c r="A14" s="78" t="s">
        <v>2</v>
      </c>
      <c r="B14" s="78"/>
      <c r="C14" s="78"/>
      <c r="D14" s="78"/>
      <c r="E14" s="78"/>
    </row>
    <row r="15" spans="1:5" ht="16.5" customHeight="1">
      <c r="A15" s="74" t="s">
        <v>36</v>
      </c>
      <c r="B15" s="74"/>
      <c r="C15" s="74"/>
      <c r="D15" s="74"/>
      <c r="E15" s="74"/>
    </row>
    <row r="16" spans="1:5" ht="16.899999999999999" customHeight="1">
      <c r="A16" s="79" t="s">
        <v>41</v>
      </c>
      <c r="B16" s="79"/>
      <c r="C16" s="79"/>
      <c r="D16" s="79"/>
      <c r="E16" s="79"/>
    </row>
    <row r="17" spans="1:7" ht="27.75" customHeight="1">
      <c r="A17" s="74" t="s">
        <v>37</v>
      </c>
      <c r="B17" s="74"/>
      <c r="C17" s="74"/>
      <c r="D17" s="74"/>
      <c r="E17" s="74"/>
    </row>
    <row r="18" spans="1:7" ht="56.25" customHeight="1">
      <c r="A18" s="74" t="s">
        <v>38</v>
      </c>
      <c r="B18" s="74"/>
      <c r="C18" s="74"/>
      <c r="D18" s="74"/>
      <c r="E18" s="74"/>
    </row>
    <row r="19" spans="1:7" ht="27" customHeight="1">
      <c r="A19" s="76" t="s">
        <v>39</v>
      </c>
      <c r="B19" s="76"/>
      <c r="C19" s="76"/>
      <c r="D19" s="76"/>
      <c r="E19" s="76"/>
    </row>
    <row r="20" spans="1:7">
      <c r="A20" s="76"/>
      <c r="B20" s="76"/>
      <c r="C20" s="76"/>
      <c r="D20" s="76"/>
      <c r="E20" s="76"/>
      <c r="F20" s="5">
        <v>4409.2</v>
      </c>
      <c r="G20" s="3">
        <v>3</v>
      </c>
    </row>
    <row r="21" spans="1:7" ht="121.5">
      <c r="A21" s="6" t="s">
        <v>7</v>
      </c>
      <c r="B21" s="6" t="s">
        <v>10</v>
      </c>
      <c r="C21" s="6" t="s">
        <v>3</v>
      </c>
      <c r="D21" s="6" t="s">
        <v>9</v>
      </c>
      <c r="E21" s="6" t="s">
        <v>8</v>
      </c>
    </row>
    <row r="22" spans="1:7" ht="38.25">
      <c r="A22" s="25" t="s">
        <v>48</v>
      </c>
      <c r="B22" s="18" t="s">
        <v>47</v>
      </c>
      <c r="C22" s="19" t="s">
        <v>4</v>
      </c>
      <c r="D22" s="19">
        <v>14.15</v>
      </c>
      <c r="E22" s="7">
        <f>D22*F20*G20</f>
        <v>187170.54</v>
      </c>
      <c r="G22" s="8"/>
    </row>
    <row r="23" spans="1:7" ht="38.25">
      <c r="A23" s="17" t="s">
        <v>20</v>
      </c>
      <c r="B23" s="18" t="s">
        <v>21</v>
      </c>
      <c r="C23" s="19" t="s">
        <v>4</v>
      </c>
      <c r="D23" s="19">
        <v>0</v>
      </c>
      <c r="E23" s="7">
        <v>2797.23</v>
      </c>
      <c r="G23" s="8"/>
    </row>
    <row r="24" spans="1:7" ht="15">
      <c r="A24" s="17" t="s">
        <v>44</v>
      </c>
      <c r="B24" s="18" t="s">
        <v>22</v>
      </c>
      <c r="C24" s="19" t="s">
        <v>4</v>
      </c>
      <c r="D24" s="19">
        <v>5.42</v>
      </c>
      <c r="E24" s="7">
        <f>D24*F20*G20</f>
        <v>71693.59199999999</v>
      </c>
      <c r="G24" s="8"/>
    </row>
    <row r="25" spans="1:7" ht="15">
      <c r="A25" s="17" t="s">
        <v>56</v>
      </c>
      <c r="B25" s="18" t="s">
        <v>114</v>
      </c>
      <c r="C25" s="6" t="s">
        <v>27</v>
      </c>
      <c r="D25" s="6"/>
      <c r="E25" s="7">
        <v>0</v>
      </c>
      <c r="G25" s="8"/>
    </row>
    <row r="26" spans="1:7" ht="15">
      <c r="A26" s="17" t="s">
        <v>57</v>
      </c>
      <c r="B26" s="18" t="s">
        <v>114</v>
      </c>
      <c r="C26" s="6" t="s">
        <v>27</v>
      </c>
      <c r="D26" s="6"/>
      <c r="E26" s="7">
        <v>14360.37</v>
      </c>
      <c r="G26" s="8"/>
    </row>
    <row r="27" spans="1:7" ht="15">
      <c r="A27" s="17" t="s">
        <v>58</v>
      </c>
      <c r="B27" s="18" t="s">
        <v>114</v>
      </c>
      <c r="C27" s="6" t="s">
        <v>27</v>
      </c>
      <c r="D27" s="6"/>
      <c r="E27" s="7">
        <v>10202.5</v>
      </c>
      <c r="G27" s="8"/>
    </row>
    <row r="28" spans="1:7" ht="15">
      <c r="A28" s="17" t="s">
        <v>59</v>
      </c>
      <c r="B28" s="18" t="s">
        <v>114</v>
      </c>
      <c r="C28" s="6" t="s">
        <v>27</v>
      </c>
      <c r="D28" s="6"/>
      <c r="E28" s="7">
        <v>3617.24</v>
      </c>
      <c r="G28" s="8"/>
    </row>
    <row r="29" spans="1:7" ht="15">
      <c r="A29" s="17" t="s">
        <v>25</v>
      </c>
      <c r="B29" s="18" t="s">
        <v>114</v>
      </c>
      <c r="C29" s="6" t="s">
        <v>27</v>
      </c>
      <c r="D29" s="6"/>
      <c r="E29" s="23">
        <f>1500+10327.64</f>
        <v>11827.64</v>
      </c>
      <c r="G29" s="8"/>
    </row>
    <row r="30" spans="1:7" ht="30">
      <c r="A30" s="17" t="s">
        <v>107</v>
      </c>
      <c r="B30" s="18" t="s">
        <v>112</v>
      </c>
      <c r="C30" s="6" t="s">
        <v>117</v>
      </c>
      <c r="D30" s="6">
        <v>4</v>
      </c>
      <c r="E30" s="23">
        <f>D30*235.95</f>
        <v>943.8</v>
      </c>
      <c r="G30" s="8"/>
    </row>
    <row r="31" spans="1:7" ht="15">
      <c r="A31" s="17" t="s">
        <v>108</v>
      </c>
      <c r="B31" s="18" t="s">
        <v>112</v>
      </c>
      <c r="C31" s="6" t="s">
        <v>117</v>
      </c>
      <c r="D31" s="6">
        <v>7</v>
      </c>
      <c r="E31" s="23">
        <f t="shared" ref="E31:E34" si="0">D31*235.95</f>
        <v>1651.6499999999999</v>
      </c>
      <c r="G31" s="8"/>
    </row>
    <row r="32" spans="1:7" ht="15">
      <c r="A32" s="17" t="s">
        <v>109</v>
      </c>
      <c r="B32" s="18" t="s">
        <v>112</v>
      </c>
      <c r="C32" s="6" t="s">
        <v>117</v>
      </c>
      <c r="D32" s="6">
        <v>6</v>
      </c>
      <c r="E32" s="23">
        <f t="shared" si="0"/>
        <v>1415.6999999999998</v>
      </c>
      <c r="G32" s="8"/>
    </row>
    <row r="33" spans="1:8" ht="15">
      <c r="A33" s="17" t="s">
        <v>110</v>
      </c>
      <c r="B33" s="18" t="s">
        <v>113</v>
      </c>
      <c r="C33" s="6" t="s">
        <v>117</v>
      </c>
      <c r="D33" s="6">
        <v>3</v>
      </c>
      <c r="E33" s="23">
        <f t="shared" si="0"/>
        <v>707.84999999999991</v>
      </c>
      <c r="G33" s="8"/>
    </row>
    <row r="34" spans="1:8" ht="15">
      <c r="A34" s="17" t="s">
        <v>111</v>
      </c>
      <c r="B34" s="18" t="s">
        <v>113</v>
      </c>
      <c r="C34" s="6" t="s">
        <v>117</v>
      </c>
      <c r="D34" s="6">
        <v>3</v>
      </c>
      <c r="E34" s="23">
        <f t="shared" si="0"/>
        <v>707.84999999999991</v>
      </c>
      <c r="G34" s="8"/>
    </row>
    <row r="35" spans="1:8" ht="15">
      <c r="A35" s="40"/>
      <c r="B35" s="18"/>
      <c r="C35" s="6"/>
      <c r="D35" s="41"/>
      <c r="E35" s="7"/>
      <c r="G35" s="8"/>
    </row>
    <row r="36" spans="1:8">
      <c r="A36" s="29" t="s">
        <v>55</v>
      </c>
      <c r="B36" s="9"/>
      <c r="C36" s="9"/>
      <c r="D36" s="9"/>
      <c r="E36" s="10">
        <f>SUM(E22:E35)</f>
        <v>307095.962</v>
      </c>
    </row>
    <row r="37" spans="1:8" s="14" customFormat="1" ht="16.149999999999999" customHeight="1">
      <c r="A37" s="3"/>
      <c r="B37" s="3"/>
      <c r="C37" s="3"/>
      <c r="D37" s="3"/>
      <c r="E37" s="3"/>
    </row>
    <row r="38" spans="1:8" ht="29.25" customHeight="1">
      <c r="A38" s="73" t="s">
        <v>118</v>
      </c>
      <c r="B38" s="73"/>
      <c r="C38" s="73"/>
      <c r="D38" s="73"/>
      <c r="E38" s="73"/>
    </row>
    <row r="39" spans="1:8">
      <c r="A39" s="74" t="s">
        <v>19</v>
      </c>
      <c r="B39" s="74"/>
      <c r="C39" s="74"/>
      <c r="D39" s="74"/>
      <c r="E39" s="74"/>
      <c r="F39" s="2"/>
      <c r="G39" s="2"/>
      <c r="H39" s="11"/>
    </row>
    <row r="40" spans="1:8" ht="25.5" customHeight="1">
      <c r="A40" s="74" t="s">
        <v>18</v>
      </c>
      <c r="B40" s="74"/>
      <c r="C40" s="74"/>
      <c r="D40" s="74"/>
      <c r="E40" s="74"/>
    </row>
    <row r="41" spans="1:8">
      <c r="A41" s="74" t="s">
        <v>29</v>
      </c>
      <c r="B41" s="74"/>
      <c r="C41" s="74"/>
      <c r="D41" s="74"/>
      <c r="E41" s="74"/>
    </row>
    <row r="42" spans="1:8">
      <c r="A42" s="75" t="s">
        <v>5</v>
      </c>
      <c r="B42" s="75"/>
      <c r="C42" s="75"/>
      <c r="D42" s="75"/>
      <c r="E42" s="75"/>
    </row>
    <row r="43" spans="1:8">
      <c r="A43" s="74" t="s">
        <v>16</v>
      </c>
      <c r="B43" s="74"/>
      <c r="C43" s="74"/>
      <c r="D43" s="74"/>
      <c r="E43" s="74"/>
    </row>
    <row r="44" spans="1:8">
      <c r="A44" s="71" t="s">
        <v>40</v>
      </c>
      <c r="B44" s="71"/>
      <c r="C44" s="71"/>
      <c r="D44" s="71"/>
      <c r="E44" s="12"/>
    </row>
    <row r="45" spans="1:8">
      <c r="B45" s="72" t="s">
        <v>17</v>
      </c>
      <c r="C45" s="72"/>
      <c r="D45" s="72"/>
      <c r="E45" s="43" t="s">
        <v>6</v>
      </c>
    </row>
    <row r="46" spans="1:8">
      <c r="A46" s="42"/>
      <c r="B46" s="42"/>
      <c r="C46" s="42"/>
      <c r="D46" s="42"/>
      <c r="E46" s="42"/>
    </row>
    <row r="47" spans="1:8">
      <c r="A47" s="71" t="s">
        <v>28</v>
      </c>
      <c r="B47" s="71"/>
      <c r="C47" s="71"/>
      <c r="D47" s="71"/>
      <c r="E47" s="12"/>
    </row>
    <row r="48" spans="1:8">
      <c r="B48" s="72" t="s">
        <v>17</v>
      </c>
      <c r="C48" s="72"/>
      <c r="D48" s="72"/>
      <c r="E48" s="43" t="s">
        <v>6</v>
      </c>
    </row>
    <row r="49" spans="1:2">
      <c r="A49" s="3" t="s">
        <v>74</v>
      </c>
    </row>
    <row r="50" spans="1:2">
      <c r="A50" s="2" t="s">
        <v>30</v>
      </c>
    </row>
    <row r="51" spans="1:2" ht="15">
      <c r="A51" s="21" t="s">
        <v>46</v>
      </c>
      <c r="B51" s="27">
        <f>'3кв'!B55</f>
        <v>-49752.470199999807</v>
      </c>
    </row>
    <row r="52" spans="1:2">
      <c r="A52" s="24" t="s">
        <v>119</v>
      </c>
      <c r="B52" s="13"/>
    </row>
    <row r="53" spans="1:2" ht="15">
      <c r="A53" s="21" t="s">
        <v>31</v>
      </c>
      <c r="B53" s="13">
        <v>339380</v>
      </c>
    </row>
    <row r="54" spans="1:2" ht="15">
      <c r="A54" s="21" t="s">
        <v>45</v>
      </c>
      <c r="B54" s="13">
        <f>3577.26-55.86-1427.32-713.66</f>
        <v>1380.42</v>
      </c>
    </row>
    <row r="55" spans="1:2" ht="15">
      <c r="A55" s="21" t="s">
        <v>52</v>
      </c>
      <c r="B55" s="28">
        <f>700*3</f>
        <v>2100</v>
      </c>
    </row>
    <row r="56" spans="1:2" ht="15">
      <c r="A56" s="21" t="s">
        <v>49</v>
      </c>
      <c r="B56" s="28">
        <f>3*300</f>
        <v>900</v>
      </c>
    </row>
    <row r="57" spans="1:2" ht="15">
      <c r="A57" s="21" t="s">
        <v>53</v>
      </c>
      <c r="B57" s="28">
        <f>3*300</f>
        <v>900</v>
      </c>
    </row>
    <row r="58" spans="1:2" ht="30">
      <c r="A58" s="22" t="s">
        <v>43</v>
      </c>
      <c r="B58" s="13">
        <f>E36</f>
        <v>307095.962</v>
      </c>
    </row>
    <row r="59" spans="1:2">
      <c r="A59" s="2" t="s">
        <v>32</v>
      </c>
      <c r="B59" s="26">
        <f>B51+B53+B54+B55+B56+B57-B58</f>
        <v>-12188.012199999823</v>
      </c>
    </row>
    <row r="60" spans="1:2">
      <c r="B60" s="3" t="s">
        <v>16</v>
      </c>
    </row>
  </sheetData>
  <mergeCells count="29">
    <mergeCell ref="A43:E43"/>
    <mergeCell ref="A44:D44"/>
    <mergeCell ref="B45:D45"/>
    <mergeCell ref="A47:D47"/>
    <mergeCell ref="B48:D48"/>
    <mergeCell ref="A42:E42"/>
    <mergeCell ref="A14:E14"/>
    <mergeCell ref="A15:E15"/>
    <mergeCell ref="A16:E16"/>
    <mergeCell ref="A17:E17"/>
    <mergeCell ref="A18:E18"/>
    <mergeCell ref="A19:E19"/>
    <mergeCell ref="A20:E20"/>
    <mergeCell ref="A38:E38"/>
    <mergeCell ref="A39:E39"/>
    <mergeCell ref="A40:E40"/>
    <mergeCell ref="A41:E41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  <rowBreaks count="1" manualBreakCount="1">
    <brk id="35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F52"/>
  <sheetViews>
    <sheetView tabSelected="1" view="pageBreakPreview" zoomScaleSheetLayoutView="100" workbookViewId="0">
      <selection activeCell="A44" sqref="A44:XFD44"/>
    </sheetView>
  </sheetViews>
  <sheetFormatPr defaultRowHeight="15.75"/>
  <cols>
    <col min="1" max="1" width="10.5703125" style="45" customWidth="1"/>
    <col min="2" max="2" width="54.28515625" style="45" customWidth="1"/>
    <col min="3" max="3" width="16.140625" style="68" customWidth="1"/>
    <col min="4" max="4" width="16.140625" style="45" customWidth="1"/>
    <col min="5" max="5" width="14.7109375" style="45" customWidth="1"/>
    <col min="6" max="6" width="19.28515625" style="45" customWidth="1"/>
    <col min="7" max="7" width="12" style="45" customWidth="1"/>
    <col min="8" max="8" width="13.5703125" style="45" customWidth="1"/>
    <col min="9" max="16384" width="9.140625" style="45"/>
  </cols>
  <sheetData>
    <row r="1" spans="1:5">
      <c r="A1" s="88" t="s">
        <v>82</v>
      </c>
      <c r="B1" s="88"/>
      <c r="C1" s="88"/>
      <c r="D1" s="44"/>
    </row>
    <row r="2" spans="1:5">
      <c r="A2" s="89" t="s">
        <v>83</v>
      </c>
      <c r="B2" s="89"/>
      <c r="C2" s="89"/>
      <c r="D2" s="46"/>
    </row>
    <row r="3" spans="1:5">
      <c r="A3" s="89" t="s">
        <v>84</v>
      </c>
      <c r="B3" s="89"/>
      <c r="C3" s="89"/>
      <c r="D3" s="46"/>
    </row>
    <row r="4" spans="1:5">
      <c r="A4" s="88" t="s">
        <v>120</v>
      </c>
      <c r="B4" s="88"/>
      <c r="C4" s="88"/>
      <c r="D4" s="44"/>
    </row>
    <row r="5" spans="1:5">
      <c r="A5" s="90"/>
      <c r="B5" s="90"/>
      <c r="C5" s="90"/>
    </row>
    <row r="6" spans="1:5">
      <c r="A6" s="46"/>
      <c r="B6" s="47" t="s">
        <v>85</v>
      </c>
      <c r="C6" s="48">
        <f>'1кв'!B48</f>
        <v>-130371.74</v>
      </c>
      <c r="D6" s="49"/>
    </row>
    <row r="7" spans="1:5">
      <c r="A7" s="50" t="s">
        <v>86</v>
      </c>
      <c r="B7" s="47" t="s">
        <v>121</v>
      </c>
      <c r="C7" s="51"/>
      <c r="D7" s="49"/>
    </row>
    <row r="8" spans="1:5">
      <c r="A8" s="46"/>
      <c r="B8" s="52" t="s">
        <v>87</v>
      </c>
      <c r="C8" s="51"/>
      <c r="D8" s="49"/>
    </row>
    <row r="9" spans="1:5">
      <c r="A9" s="46"/>
      <c r="B9" s="17" t="s">
        <v>122</v>
      </c>
      <c r="C9" s="51"/>
      <c r="D9" s="49"/>
    </row>
    <row r="10" spans="1:5">
      <c r="A10" s="46"/>
      <c r="B10" s="17" t="s">
        <v>123</v>
      </c>
      <c r="C10" s="51"/>
      <c r="D10" s="49"/>
    </row>
    <row r="11" spans="1:5">
      <c r="A11" s="46"/>
      <c r="B11" s="17" t="s">
        <v>124</v>
      </c>
      <c r="C11" s="51"/>
      <c r="D11" s="49"/>
    </row>
    <row r="12" spans="1:5">
      <c r="A12" s="46"/>
      <c r="B12" s="17" t="s">
        <v>125</v>
      </c>
      <c r="C12" s="51"/>
      <c r="D12" s="49"/>
    </row>
    <row r="13" spans="1:5">
      <c r="B13" s="53" t="s">
        <v>88</v>
      </c>
      <c r="C13" s="54">
        <f>'1кв'!B50+'2кв'!B49+'3кв'!B49+'4кв'!B53</f>
        <v>1285842.49</v>
      </c>
      <c r="D13" s="55"/>
      <c r="E13" s="56"/>
    </row>
    <row r="14" spans="1:5">
      <c r="B14" s="69" t="s">
        <v>45</v>
      </c>
      <c r="C14" s="54">
        <f>'1кв'!B51+'2кв'!B50+'3кв'!B50+'4кв'!B54</f>
        <v>14117.53</v>
      </c>
      <c r="D14" s="55"/>
      <c r="E14" s="56"/>
    </row>
    <row r="15" spans="1:5">
      <c r="A15" s="50"/>
      <c r="B15" s="53" t="s">
        <v>52</v>
      </c>
      <c r="C15" s="54">
        <f>'1кв'!B52+'2кв'!B51+'3кв'!B51+'4кв'!B55</f>
        <v>8400</v>
      </c>
      <c r="D15" s="55"/>
      <c r="E15" s="56"/>
    </row>
    <row r="16" spans="1:5">
      <c r="A16" s="50"/>
      <c r="B16" s="53" t="s">
        <v>49</v>
      </c>
      <c r="C16" s="54">
        <f>'1кв'!B53+'2кв'!B52+'3кв'!B52+'4кв'!B56</f>
        <v>3600</v>
      </c>
      <c r="D16" s="55"/>
      <c r="E16" s="56"/>
    </row>
    <row r="17" spans="1:5">
      <c r="A17" s="50"/>
      <c r="B17" s="53" t="s">
        <v>53</v>
      </c>
      <c r="C17" s="54">
        <f>'1кв'!B54+'2кв'!B53+'3кв'!B53+'4кв'!B57</f>
        <v>3600</v>
      </c>
      <c r="D17" s="55"/>
      <c r="E17" s="56"/>
    </row>
    <row r="18" spans="1:5">
      <c r="A18" s="57"/>
      <c r="B18" s="53" t="s">
        <v>89</v>
      </c>
      <c r="C18" s="51">
        <f>SUM(C13:C17)</f>
        <v>1315560.02</v>
      </c>
      <c r="D18" s="49"/>
      <c r="E18" s="56"/>
    </row>
    <row r="19" spans="1:5">
      <c r="B19" s="86"/>
      <c r="C19" s="87"/>
      <c r="D19" s="58"/>
    </row>
    <row r="20" spans="1:5">
      <c r="A20" s="59" t="s">
        <v>90</v>
      </c>
      <c r="B20" s="17" t="s">
        <v>48</v>
      </c>
      <c r="C20" s="54">
        <f>'1кв'!E22+'2кв'!E22+'3кв'!E22+'4кв'!E22</f>
        <v>701297.68799999997</v>
      </c>
      <c r="D20" s="58"/>
    </row>
    <row r="21" spans="1:5" ht="30">
      <c r="A21" s="59"/>
      <c r="B21" s="17" t="s">
        <v>91</v>
      </c>
      <c r="C21" s="54">
        <f>'1кв'!E23</f>
        <v>7612.74</v>
      </c>
      <c r="D21" s="58"/>
    </row>
    <row r="22" spans="1:5">
      <c r="A22" s="59"/>
      <c r="B22" s="17" t="s">
        <v>44</v>
      </c>
      <c r="C22" s="54">
        <f>'1кв'!E25+'2кв'!E24+'3кв'!E24+'4кв'!E24</f>
        <v>275651.18399999995</v>
      </c>
      <c r="D22" s="58"/>
    </row>
    <row r="23" spans="1:5">
      <c r="A23" s="59"/>
      <c r="B23" s="17" t="s">
        <v>92</v>
      </c>
      <c r="C23" s="54">
        <f>'3кв'!E23+'4кв'!E23</f>
        <v>6249.51</v>
      </c>
      <c r="D23" s="58"/>
    </row>
    <row r="24" spans="1:5">
      <c r="A24" s="59"/>
      <c r="B24" s="60" t="s">
        <v>56</v>
      </c>
      <c r="C24" s="54">
        <f>'1кв'!E26+'2кв'!E25+'3кв'!E25+'4кв'!E25</f>
        <v>0</v>
      </c>
      <c r="D24" s="58"/>
    </row>
    <row r="25" spans="1:5">
      <c r="B25" s="61" t="s">
        <v>57</v>
      </c>
      <c r="C25" s="54">
        <f>'1кв'!E27+'2кв'!E26+'3кв'!E26+'4кв'!E26</f>
        <v>62582.150000000009</v>
      </c>
      <c r="D25" s="58"/>
      <c r="E25" s="56"/>
    </row>
    <row r="26" spans="1:5">
      <c r="B26" s="60" t="s">
        <v>58</v>
      </c>
      <c r="C26" s="54">
        <f>'1кв'!E28+'2кв'!E27+'3кв'!E27+'4кв'!E27</f>
        <v>32089.78</v>
      </c>
      <c r="D26" s="58"/>
      <c r="E26" s="56"/>
    </row>
    <row r="27" spans="1:5">
      <c r="B27" s="60" t="s">
        <v>59</v>
      </c>
      <c r="C27" s="54">
        <f>'1кв'!E29+'2кв'!E28+'3кв'!E28+'4кв'!E28</f>
        <v>20574.839999999997</v>
      </c>
      <c r="D27" s="58"/>
    </row>
    <row r="28" spans="1:5">
      <c r="A28" s="59"/>
      <c r="B28" s="62" t="s">
        <v>25</v>
      </c>
      <c r="C28" s="54">
        <f>'1кв'!E30+'2кв'!E29+'3кв'!E29+'4кв'!E29</f>
        <v>16001.07</v>
      </c>
      <c r="D28" s="58"/>
    </row>
    <row r="29" spans="1:5">
      <c r="A29" s="59"/>
      <c r="B29" s="63" t="s">
        <v>93</v>
      </c>
      <c r="C29" s="54">
        <f>'1кв'!E31+'1кв'!E32+'4кв'!E30+'4кв'!E31+'4кв'!E32+'4кв'!E33+'4кв'!E34</f>
        <v>6444.9202000000005</v>
      </c>
      <c r="D29" s="58"/>
    </row>
    <row r="30" spans="1:5">
      <c r="A30" s="59"/>
      <c r="B30" s="63" t="s">
        <v>94</v>
      </c>
      <c r="C30" s="54">
        <f>SUM(C32:C36)</f>
        <v>68872.41</v>
      </c>
      <c r="D30" s="58"/>
    </row>
    <row r="31" spans="1:5">
      <c r="A31" s="59"/>
      <c r="B31" s="62" t="s">
        <v>87</v>
      </c>
      <c r="C31" s="54"/>
      <c r="D31" s="58"/>
    </row>
    <row r="32" spans="1:5" ht="31.5">
      <c r="A32" s="59"/>
      <c r="B32" s="62" t="s">
        <v>95</v>
      </c>
      <c r="C32" s="54">
        <f>'2кв'!E31</f>
        <v>5131.8999999999996</v>
      </c>
      <c r="D32" s="58"/>
    </row>
    <row r="33" spans="1:6" ht="31.5">
      <c r="A33" s="59"/>
      <c r="B33" s="62" t="s">
        <v>126</v>
      </c>
      <c r="C33" s="54">
        <f>'2кв'!E30</f>
        <v>15474.17</v>
      </c>
      <c r="D33" s="58"/>
    </row>
    <row r="34" spans="1:6">
      <c r="A34" s="59"/>
      <c r="B34" s="62" t="s">
        <v>127</v>
      </c>
      <c r="C34" s="54">
        <f>'3кв'!E30</f>
        <v>42789.599999999999</v>
      </c>
      <c r="D34" s="58"/>
    </row>
    <row r="35" spans="1:6" ht="18" customHeight="1">
      <c r="A35" s="59"/>
      <c r="B35" s="70" t="s">
        <v>96</v>
      </c>
      <c r="C35" s="54">
        <f>'3кв'!E31</f>
        <v>5476.74</v>
      </c>
      <c r="D35" s="58"/>
    </row>
    <row r="36" spans="1:6" ht="18" customHeight="1">
      <c r="A36" s="59"/>
      <c r="B36" s="40"/>
      <c r="C36" s="54"/>
      <c r="D36" s="58"/>
    </row>
    <row r="37" spans="1:6">
      <c r="B37" s="64" t="s">
        <v>97</v>
      </c>
      <c r="C37" s="51">
        <f>SUM(C20:C30)</f>
        <v>1197376.2922</v>
      </c>
      <c r="D37" s="58">
        <f>'1кв'!E33+'2кв'!E32+'3кв'!E32+'4кв'!E36</f>
        <v>1197376.2922</v>
      </c>
      <c r="E37" s="56"/>
      <c r="F37" s="56"/>
    </row>
    <row r="38" spans="1:6">
      <c r="B38" s="65" t="s">
        <v>98</v>
      </c>
      <c r="C38" s="48">
        <f>(C6+C18)-C37</f>
        <v>-12188.012199999997</v>
      </c>
      <c r="D38" s="58"/>
      <c r="E38" s="56"/>
    </row>
    <row r="39" spans="1:6">
      <c r="B39" s="50" t="s">
        <v>99</v>
      </c>
      <c r="C39" s="50"/>
      <c r="D39" s="58"/>
    </row>
    <row r="40" spans="1:6">
      <c r="B40" s="50" t="s">
        <v>100</v>
      </c>
      <c r="C40" s="50">
        <v>166538.79999999999</v>
      </c>
      <c r="D40" s="58"/>
    </row>
    <row r="41" spans="1:6">
      <c r="B41" s="66" t="s">
        <v>101</v>
      </c>
      <c r="C41" s="66">
        <v>195975.84</v>
      </c>
      <c r="D41" s="58"/>
    </row>
    <row r="42" spans="1:6">
      <c r="B42" s="50" t="s">
        <v>102</v>
      </c>
      <c r="C42" s="50">
        <f>C41-C40</f>
        <v>29437.040000000008</v>
      </c>
      <c r="D42" s="58"/>
    </row>
    <row r="43" spans="1:6">
      <c r="B43" s="50"/>
      <c r="C43" s="67"/>
      <c r="D43" s="58"/>
    </row>
    <row r="44" spans="1:6">
      <c r="B44" s="50"/>
      <c r="C44" s="67"/>
      <c r="D44" s="58"/>
    </row>
    <row r="45" spans="1:6">
      <c r="A45" s="45" t="s">
        <v>103</v>
      </c>
      <c r="B45" s="50" t="s">
        <v>104</v>
      </c>
      <c r="C45" s="67"/>
      <c r="D45" s="58"/>
    </row>
    <row r="46" spans="1:6">
      <c r="B46" s="50" t="s">
        <v>105</v>
      </c>
      <c r="C46" s="67"/>
      <c r="D46" s="58"/>
    </row>
    <row r="47" spans="1:6">
      <c r="B47" s="50" t="s">
        <v>106</v>
      </c>
      <c r="C47" s="67"/>
      <c r="D47" s="58"/>
    </row>
    <row r="48" spans="1:6">
      <c r="B48" s="50"/>
      <c r="C48" s="67"/>
      <c r="D48" s="58"/>
    </row>
    <row r="49" spans="2:4">
      <c r="B49" s="50"/>
      <c r="C49" s="67"/>
      <c r="D49" s="58"/>
    </row>
    <row r="50" spans="2:4">
      <c r="B50" s="50"/>
      <c r="C50" s="67"/>
      <c r="D50" s="58"/>
    </row>
    <row r="51" spans="2:4">
      <c r="B51" s="50"/>
      <c r="C51" s="67"/>
      <c r="D51" s="58"/>
    </row>
    <row r="52" spans="2:4">
      <c r="B52" s="50"/>
      <c r="C52" s="67"/>
      <c r="D52" s="58"/>
    </row>
  </sheetData>
  <mergeCells count="6">
    <mergeCell ref="B19:C19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2023-03-02T11:04:40Z</dcterms:modified>
</cp:coreProperties>
</file>