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105" windowWidth="14805" windowHeight="8010" activeTab="4"/>
  </bookViews>
  <sheets>
    <sheet name="1кв" sheetId="23" r:id="rId1"/>
    <sheet name="2кв" sheetId="24" r:id="rId2"/>
    <sheet name="3кв" sheetId="25" r:id="rId3"/>
    <sheet name="4кв" sheetId="26" r:id="rId4"/>
    <sheet name="отчет" sheetId="27" r:id="rId5"/>
  </sheets>
  <definedNames>
    <definedName name="_xlnm.Print_Area" localSheetId="0">'1кв'!$A$1:$E$59</definedName>
    <definedName name="_xlnm.Print_Area" localSheetId="1">'2кв'!$A$1:$E$57</definedName>
    <definedName name="_xlnm.Print_Area" localSheetId="2">'3кв'!$A$1:$E$59</definedName>
    <definedName name="_xlnm.Print_Area" localSheetId="3">'4кв'!$A$1:$E$61</definedName>
    <definedName name="_xlnm.Print_Area" localSheetId="4">отчет!$A$1:$C$55</definedName>
  </definedNames>
  <calcPr calcId="124519"/>
</workbook>
</file>

<file path=xl/calcChain.xml><?xml version="1.0" encoding="utf-8"?>
<calcChain xmlns="http://schemas.openxmlformats.org/spreadsheetml/2006/main">
  <c r="B49" i="24"/>
  <c r="C25" i="27"/>
  <c r="C24"/>
  <c r="C23"/>
  <c r="C22"/>
  <c r="C21"/>
  <c r="C27"/>
  <c r="C26"/>
  <c r="C28"/>
  <c r="C29"/>
  <c r="E33" i="23"/>
  <c r="E31" i="24"/>
  <c r="E33" i="25"/>
  <c r="E35" i="26"/>
  <c r="D19" i="27"/>
  <c r="C38"/>
  <c r="C37"/>
  <c r="C36"/>
  <c r="C35"/>
  <c r="C34"/>
  <c r="C33"/>
  <c r="C31" s="1"/>
  <c r="C30"/>
  <c r="C18"/>
  <c r="C17"/>
  <c r="C15"/>
  <c r="C16"/>
  <c r="C14"/>
  <c r="C13"/>
  <c r="C19" s="1"/>
  <c r="C6"/>
  <c r="C46"/>
  <c r="C41" l="1"/>
  <c r="C40"/>
  <c r="D40"/>
  <c r="E40" l="1"/>
  <c r="B59" i="26"/>
  <c r="E31"/>
  <c r="E32"/>
  <c r="E30"/>
  <c r="B58" l="1"/>
  <c r="B57"/>
  <c r="B56"/>
  <c r="E22"/>
  <c r="F20"/>
  <c r="E23" s="1"/>
  <c r="B60" l="1"/>
  <c r="B57" i="25"/>
  <c r="B53"/>
  <c r="E32" l="1"/>
  <c r="E31"/>
  <c r="B56"/>
  <c r="B55"/>
  <c r="B54"/>
  <c r="F20"/>
  <c r="E22" s="1"/>
  <c r="E23" l="1"/>
  <c r="B58" s="1"/>
  <c r="B55" i="24"/>
  <c r="B51"/>
  <c r="E29" l="1"/>
  <c r="B54"/>
  <c r="B53"/>
  <c r="B52"/>
  <c r="F20"/>
  <c r="E23" s="1"/>
  <c r="E22" l="1"/>
  <c r="B56" s="1"/>
  <c r="B57" s="1"/>
  <c r="B51" i="25" s="1"/>
  <c r="B59" s="1"/>
  <c r="B53" i="26" s="1"/>
  <c r="B61" s="1"/>
  <c r="B58" i="23"/>
  <c r="B57"/>
  <c r="B56"/>
  <c r="B54"/>
  <c r="B55" l="1"/>
  <c r="E24"/>
  <c r="E23"/>
  <c r="E22"/>
  <c r="F20"/>
  <c r="B59" l="1"/>
</calcChain>
</file>

<file path=xl/sharedStrings.xml><?xml version="1.0" encoding="utf-8"?>
<sst xmlns="http://schemas.openxmlformats.org/spreadsheetml/2006/main" count="387" uniqueCount="139">
  <si>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</si>
  <si>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</si>
  <si>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</si>
  <si>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</si>
  <si>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</si>
  <si>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</si>
  <si>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</si>
  <si>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</si>
  <si>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</si>
  <si>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</si>
  <si>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</si>
  <si>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</si>
  <si>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</si>
  <si>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</si>
  <si>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</si>
  <si>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</si>
  <si>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</si>
  <si>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</si>
  <si>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</si>
  <si>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</si>
  <si>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</si>
  <si>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</si>
  <si>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</si>
  <si>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Шевченко Григория Александровича</t>
    </r>
  </si>
  <si>
    <t>постоянно</t>
  </si>
  <si>
    <t>Итого:</t>
  </si>
  <si>
    <t>г. Россошь, ул. Мира, д. 42</t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</si>
  <si>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№32,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№2 от 18.09.2015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</si>
  <si>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№56  от   01.09.2015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</si>
  <si>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№42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Мира</t>
    </r>
  </si>
  <si>
    <t>Стоимость материалов</t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</si>
  <si>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Шевченко Г.А.</t>
    </r>
  </si>
  <si>
    <r>
      <t xml:space="preserve">Заказчик - </t>
    </r>
    <r>
      <rPr>
        <b/>
        <sz val="10.5"/>
        <color theme="1"/>
        <rFont val="Times New Roman"/>
        <family val="1"/>
        <charset val="204"/>
      </rPr>
      <t>Собственники МКД, в лице председателя совета дома Моисеенковой В.Г.</t>
    </r>
  </si>
  <si>
    <t>Настоящий Акт составлен в 2-х экземплярах, имеющий одинаковую юридическую силу, по одному для каждой Стороны.</t>
  </si>
  <si>
    <t>определена приложением № 9 к договору</t>
  </si>
  <si>
    <t>Информация для собственников:</t>
  </si>
  <si>
    <t xml:space="preserve">Итого остаток на конец квартала </t>
  </si>
  <si>
    <t xml:space="preserve">  </t>
  </si>
  <si>
    <t>1 квартал</t>
  </si>
  <si>
    <t>руб.</t>
  </si>
  <si>
    <t>Общая площадь квартир - 3803,6 м2</t>
  </si>
  <si>
    <t>Не жилые помещения - 597,4 м2</t>
  </si>
  <si>
    <t>в т.ч. Оплачено по квит.</t>
  </si>
  <si>
    <t>Расходы по содержанию и тек.ремонту, руб.</t>
  </si>
  <si>
    <t xml:space="preserve">Расходы по управлению МКД </t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</si>
  <si>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>Моисеенковой Валентины Георгиевны</t>
    </r>
  </si>
  <si>
    <t>Остаток на начало квартала</t>
  </si>
  <si>
    <t>КМ сервис</t>
  </si>
  <si>
    <t>фсс</t>
  </si>
  <si>
    <t>Услуги по содержанию многоквартирного дома</t>
  </si>
  <si>
    <t>Оплачено за размещение оборудования ТТК</t>
  </si>
  <si>
    <t>Оплачено за размещение оборудования Квант-телеком</t>
  </si>
  <si>
    <t>холодная вода на СОИ</t>
  </si>
  <si>
    <t>горячая вода на СОИ</t>
  </si>
  <si>
    <t>электроэнергия на СОИ</t>
  </si>
  <si>
    <t>водоотведение на СОИ</t>
  </si>
  <si>
    <t>Обработка подъездов хлорсодержащими растворами опрыскивание 1 раз в неделю</t>
  </si>
  <si>
    <t>за 1 квартал 2022 года</t>
  </si>
  <si>
    <t>"31" 03 2022 г.</t>
  </si>
  <si>
    <t>Замена стояка ГВС (смета)</t>
  </si>
  <si>
    <t>Замена слуховых окон (смета)</t>
  </si>
  <si>
    <t>январь</t>
  </si>
  <si>
    <t xml:space="preserve">           2. Всего за период с "01" 01 2022 г. по "31" 03 2022 г. выполнено работ (оказано услуг) на общую сумму триста двадцать восемь тысяч семьсот тридцать девять рублей 56 копеек</t>
  </si>
  <si>
    <t>Предъявлено населению 288781,94</t>
  </si>
  <si>
    <t>Оплачено за размещение оборудования Ростелеком</t>
  </si>
  <si>
    <t xml:space="preserve">Оплачено по нежилым помещениям </t>
  </si>
  <si>
    <t>за 2 квартал 2022 года</t>
  </si>
  <si>
    <t>"30" 06 2022 г.</t>
  </si>
  <si>
    <t>2 квартал</t>
  </si>
  <si>
    <t>май</t>
  </si>
  <si>
    <t>ч/час</t>
  </si>
  <si>
    <t>укрепление парапета на кровле (кв.32)</t>
  </si>
  <si>
    <t>поверка ОПУ ТЭ</t>
  </si>
  <si>
    <t xml:space="preserve">           2. Всего за период с "01" 04 2022 г. по "30" 06 2022 г. выполнено работ (оказано услуг) на общую сумму триста шесть тысяч восемьсот пять рублей 09 копеек</t>
  </si>
  <si>
    <t>Предъявлено населению 291115,75</t>
  </si>
  <si>
    <t>за 3 квартал 2022 года</t>
  </si>
  <si>
    <t>"30" 09 2022 г.</t>
  </si>
  <si>
    <t>3 квартал</t>
  </si>
  <si>
    <t>Окраска урн (смета)</t>
  </si>
  <si>
    <t>Окраска скамеек (смета)</t>
  </si>
  <si>
    <t xml:space="preserve">Ремонт урны </t>
  </si>
  <si>
    <t>июль</t>
  </si>
  <si>
    <t>сентябрь</t>
  </si>
  <si>
    <t xml:space="preserve">           2. Всего за период с "01" 07 2022 г. по "30" 09 2022 г. выполнено работ (оказано услуг) на общую сумму триста пять тысяч триста шесть рублей 47 копеек</t>
  </si>
  <si>
    <t>Предъявлено населению 312730,58</t>
  </si>
  <si>
    <t>укрепление участка парапета на кровле (кв.32)</t>
  </si>
  <si>
    <t>за 4 квартал 2022 года</t>
  </si>
  <si>
    <t>"31" 12 2022 г.</t>
  </si>
  <si>
    <t>4 квартал</t>
  </si>
  <si>
    <t>Услуги по дератизации и дезинфекции</t>
  </si>
  <si>
    <t>По заявке собственников или 4 раза в год</t>
  </si>
  <si>
    <t xml:space="preserve">Сварка стыков на отопление </t>
  </si>
  <si>
    <t>Герметизация цоколя маг.КБ</t>
  </si>
  <si>
    <t xml:space="preserve">Крепление обшивки слухового окна </t>
  </si>
  <si>
    <t>Замена кранов на стояках  ГВС в подвале (смета)</t>
  </si>
  <si>
    <t>октябрь</t>
  </si>
  <si>
    <t>ноябрь</t>
  </si>
  <si>
    <t xml:space="preserve">           2. Всего за период с "01" 10 2022 г. по "31" 12 2022 г. выполнено работ (оказано услуг) на общую сумму триста двадцать четыре тысячи восемьсот  четыре рубля 55 копеек</t>
  </si>
  <si>
    <t>Предъявлено населению 304644,88</t>
  </si>
  <si>
    <t>ОТЧЕТ</t>
  </si>
  <si>
    <t>О ВЫПОЛНЕННЫХ РАБОТАХ И ДВИЖЕНИИ  СРЕДСТВ</t>
  </si>
  <si>
    <t>по ж.д. ул.Мира, д.42</t>
  </si>
  <si>
    <t>Остаток на начало периода</t>
  </si>
  <si>
    <t xml:space="preserve">Доходы: </t>
  </si>
  <si>
    <t>в том числе:</t>
  </si>
  <si>
    <t>Оплачено в текущем периоде по квитанциям</t>
  </si>
  <si>
    <t>Оплачено за размещение оборудования в МОП интернет ТТК</t>
  </si>
  <si>
    <t>Оплачено за размещение оборудования в МОП интернет Квант-телеком</t>
  </si>
  <si>
    <t>Оплачено за размещение оборудования в МОП интернет Ростелеком с 01.05.2021г.</t>
  </si>
  <si>
    <t>Оплачено по нежилым помещения ФСС №9</t>
  </si>
  <si>
    <t>Оплачено по нежилым помещения КМ -Сервис</t>
  </si>
  <si>
    <t>Итого доходов:</t>
  </si>
  <si>
    <t>Расходы:</t>
  </si>
  <si>
    <t>работы по договору, всего</t>
  </si>
  <si>
    <t>Итого расходов</t>
  </si>
  <si>
    <t>Справочно:</t>
  </si>
  <si>
    <t>Задолженность населения по оплате на 01.01.2022г.</t>
  </si>
  <si>
    <t>Прирост (+) / уменьшение (-) задолженности за год</t>
  </si>
  <si>
    <t xml:space="preserve">Получил: </t>
  </si>
  <si>
    <t>_____________________________________________</t>
  </si>
  <si>
    <t>НА ЛИЦЕВОМ СЧЕТЕ  ЗА  период  с 01.01.2022г. по 31.12.2022г.</t>
  </si>
  <si>
    <t>Задолженность населения по оплате на 01.01.2023г.</t>
  </si>
  <si>
    <t>Отчет за 2022 год.</t>
  </si>
  <si>
    <t>Перечень предлагаемых работ на 2023 год.</t>
  </si>
  <si>
    <t>Предложение по структуре тарифа на 2023 год.</t>
  </si>
  <si>
    <t>Начислено всего 1 196 980,58</t>
  </si>
  <si>
    <t>* горячая вода на СОИ -  66304,2</t>
  </si>
  <si>
    <t>* водоотведение на СОИ-28487,23</t>
  </si>
  <si>
    <t>* холодная вода на СОИ -17107,89</t>
  </si>
  <si>
    <t>* электроэнергия на СОИ- 24790,72</t>
  </si>
  <si>
    <t>Услуга по дератизации и дезинфекции</t>
  </si>
  <si>
    <t>Непредвиденные работы 47 ч/ч</t>
  </si>
  <si>
    <t xml:space="preserve">   * Замена стояка ГВС (смета)</t>
  </si>
  <si>
    <t xml:space="preserve">   * Замена слуховых окон (смета)</t>
  </si>
  <si>
    <t xml:space="preserve">   * поверка ОПУ ТЭ</t>
  </si>
  <si>
    <t xml:space="preserve">   * Окраска урн (смета)</t>
  </si>
  <si>
    <t xml:space="preserve">   * Окраска скамеек (смета)</t>
  </si>
  <si>
    <t xml:space="preserve">   * Замена кранов на стояках  ГВС в подвале (смета)</t>
  </si>
  <si>
    <t>Остаток средств на 01.01.2023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</si>
</sst>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  <xf numFmtId="165" fontId="16" fillId="0" borderId="0"/>
  </cellStyleXfs>
  <cellXfs count="9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43" fontId="7" fillId="0" borderId="0" xfId="0" applyNumberFormat="1" applyFont="1"/>
    <xf numFmtId="164" fontId="7" fillId="0" borderId="0" xfId="1" applyNumberFormat="1" applyFont="1"/>
    <xf numFmtId="0" fontId="3" fillId="0" borderId="0" xfId="0" applyFont="1" applyAlignment="1"/>
    <xf numFmtId="164" fontId="4" fillId="0" borderId="0" xfId="1" applyNumberFormat="1" applyFont="1"/>
    <xf numFmtId="0" fontId="13" fillId="0" borderId="0" xfId="0" applyFont="1"/>
    <xf numFmtId="43" fontId="4" fillId="0" borderId="0" xfId="0" applyNumberFormat="1" applyFont="1"/>
    <xf numFmtId="0" fontId="11" fillId="0" borderId="1" xfId="0" applyFont="1" applyBorder="1"/>
    <xf numFmtId="0" fontId="3" fillId="0" borderId="1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1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1" fillId="0" borderId="4" xfId="0" applyFont="1" applyBorder="1" applyAlignment="1">
      <alignment horizontal="left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1" fillId="0" borderId="1" xfId="0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7" fillId="0" borderId="1" xfId="0" applyFont="1" applyBorder="1"/>
    <xf numFmtId="0" fontId="11" fillId="0" borderId="5" xfId="0" applyFont="1" applyBorder="1" applyAlignment="1"/>
    <xf numFmtId="0" fontId="11" fillId="0" borderId="1" xfId="0" applyFont="1" applyBorder="1" applyAlignment="1"/>
    <xf numFmtId="0" fontId="17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 vertical="center" wrapText="1"/>
    </xf>
    <xf numFmtId="0" fontId="11" fillId="0" borderId="6" xfId="0" applyFont="1" applyFill="1" applyBorder="1" applyAlignment="1">
      <alignment wrapText="1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8" fillId="0" borderId="0" xfId="0" applyFont="1" applyAlignment="1"/>
    <xf numFmtId="49" fontId="3" fillId="0" borderId="1" xfId="0" applyNumberFormat="1" applyFont="1" applyBorder="1"/>
    <xf numFmtId="166" fontId="7" fillId="0" borderId="1" xfId="1" applyNumberFormat="1" applyFont="1" applyBorder="1" applyAlignment="1">
      <alignment horizontal="center"/>
    </xf>
    <xf numFmtId="4" fontId="18" fillId="0" borderId="0" xfId="0" applyNumberFormat="1" applyFont="1"/>
    <xf numFmtId="0" fontId="3" fillId="0" borderId="0" xfId="0" applyFont="1" applyAlignment="1">
      <alignment horizontal="left"/>
    </xf>
    <xf numFmtId="49" fontId="4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/>
    <xf numFmtId="164" fontId="4" fillId="0" borderId="0" xfId="1" applyNumberFormat="1" applyFont="1" applyBorder="1"/>
    <xf numFmtId="0" fontId="4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43" fontId="0" fillId="0" borderId="0" xfId="0" applyNumberFormat="1"/>
    <xf numFmtId="49" fontId="3" fillId="0" borderId="4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4" fillId="2" borderId="1" xfId="1" applyFont="1" applyFill="1" applyBorder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4" fillId="2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right" wrapText="1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left"/>
    </xf>
  </cellXfs>
  <cellStyles count="5">
    <cellStyle name="Excel Built-in Normal" xfId="4"/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3"/>
  <sheetViews>
    <sheetView view="pageBreakPreview" topLeftCell="A43" zoomScaleSheetLayoutView="100" workbookViewId="0">
      <selection activeCell="E34" sqref="E34"/>
    </sheetView>
  </sheetViews>
  <sheetFormatPr defaultColWidth="9.140625" defaultRowHeight="15"/>
  <cols>
    <col min="1" max="1" width="35.85546875" style="2" customWidth="1"/>
    <col min="2" max="2" width="19.28515625" style="2" customWidth="1"/>
    <col min="3" max="3" width="13" style="2" customWidth="1"/>
    <col min="4" max="4" width="14.28515625" style="2" customWidth="1"/>
    <col min="5" max="5" width="14.140625" style="2" customWidth="1"/>
    <col min="6" max="7" width="9.140625" style="2"/>
    <col min="8" max="8" width="18" style="2" customWidth="1"/>
    <col min="9" max="16384" width="9.140625" style="2"/>
  </cols>
  <sheetData>
    <row r="1" spans="1:5" ht="15.75">
      <c r="A1" s="82" t="s">
        <v>11</v>
      </c>
      <c r="B1" s="82"/>
      <c r="C1" s="82"/>
      <c r="D1" s="82"/>
      <c r="E1" s="82"/>
    </row>
    <row r="2" spans="1:5" ht="30.75" customHeight="1">
      <c r="A2" s="83" t="s">
        <v>12</v>
      </c>
      <c r="B2" s="84"/>
      <c r="C2" s="84"/>
      <c r="D2" s="84"/>
      <c r="E2" s="84"/>
    </row>
    <row r="3" spans="1:5">
      <c r="A3" s="85" t="s">
        <v>57</v>
      </c>
      <c r="B3" s="85"/>
      <c r="C3" s="85"/>
      <c r="D3" s="85"/>
      <c r="E3" s="85"/>
    </row>
    <row r="4" spans="1:5" s="1" customFormat="1" ht="15.75">
      <c r="A4" s="23" t="s">
        <v>13</v>
      </c>
      <c r="B4" s="4"/>
      <c r="C4" s="4"/>
      <c r="D4" s="89" t="s">
        <v>58</v>
      </c>
      <c r="E4" s="89"/>
    </row>
    <row r="5" spans="1:5">
      <c r="A5" s="26"/>
      <c r="B5" s="4"/>
      <c r="C5" s="4"/>
      <c r="D5" s="4"/>
      <c r="E5" s="4"/>
    </row>
    <row r="6" spans="1:5">
      <c r="A6" s="73" t="s">
        <v>0</v>
      </c>
      <c r="B6" s="73"/>
      <c r="C6" s="73"/>
      <c r="D6" s="73"/>
      <c r="E6" s="73"/>
    </row>
    <row r="7" spans="1:5">
      <c r="A7" s="86" t="s">
        <v>26</v>
      </c>
      <c r="B7" s="86"/>
      <c r="C7" s="86"/>
      <c r="D7" s="86"/>
      <c r="E7" s="86"/>
    </row>
    <row r="8" spans="1:5">
      <c r="A8" s="78" t="s">
        <v>1</v>
      </c>
      <c r="B8" s="78"/>
      <c r="C8" s="78"/>
      <c r="D8" s="78"/>
      <c r="E8" s="78"/>
    </row>
    <row r="9" spans="1:5">
      <c r="A9" s="73" t="s">
        <v>45</v>
      </c>
      <c r="B9" s="73"/>
      <c r="C9" s="73"/>
      <c r="D9" s="73"/>
      <c r="E9" s="73"/>
    </row>
    <row r="10" spans="1:5" ht="29.25" customHeight="1">
      <c r="A10" s="87" t="s">
        <v>14</v>
      </c>
      <c r="B10" s="88"/>
      <c r="C10" s="88"/>
      <c r="D10" s="88"/>
      <c r="E10" s="88"/>
    </row>
    <row r="11" spans="1:5" ht="27" customHeight="1">
      <c r="A11" s="73" t="s">
        <v>27</v>
      </c>
      <c r="B11" s="73"/>
      <c r="C11" s="73"/>
      <c r="D11" s="73"/>
      <c r="E11" s="73"/>
    </row>
    <row r="12" spans="1:5">
      <c r="A12" s="78" t="s">
        <v>15</v>
      </c>
      <c r="B12" s="79"/>
      <c r="C12" s="79"/>
      <c r="D12" s="79"/>
      <c r="E12" s="79"/>
    </row>
    <row r="13" spans="1:5">
      <c r="A13" s="73" t="s">
        <v>22</v>
      </c>
      <c r="B13" s="73"/>
      <c r="C13" s="73"/>
      <c r="D13" s="73"/>
      <c r="E13" s="73"/>
    </row>
    <row r="14" spans="1:5">
      <c r="A14" s="78" t="s">
        <v>2</v>
      </c>
      <c r="B14" s="79"/>
      <c r="C14" s="79"/>
      <c r="D14" s="79"/>
      <c r="E14" s="79"/>
    </row>
    <row r="15" spans="1:5">
      <c r="A15" s="73" t="s">
        <v>23</v>
      </c>
      <c r="B15" s="73"/>
      <c r="C15" s="73"/>
      <c r="D15" s="73"/>
      <c r="E15" s="73"/>
    </row>
    <row r="16" spans="1:5">
      <c r="A16" s="78" t="s">
        <v>16</v>
      </c>
      <c r="B16" s="79"/>
      <c r="C16" s="79"/>
      <c r="D16" s="79"/>
      <c r="E16" s="79"/>
    </row>
    <row r="17" spans="1:8" ht="30.75" customHeight="1">
      <c r="A17" s="73" t="s">
        <v>17</v>
      </c>
      <c r="B17" s="73"/>
      <c r="C17" s="73"/>
      <c r="D17" s="73"/>
      <c r="E17" s="73"/>
    </row>
    <row r="18" spans="1:8" ht="60" customHeight="1">
      <c r="A18" s="73" t="s">
        <v>28</v>
      </c>
      <c r="B18" s="73"/>
      <c r="C18" s="73"/>
      <c r="D18" s="73"/>
      <c r="E18" s="73"/>
    </row>
    <row r="19" spans="1:8" ht="30" customHeight="1">
      <c r="A19" s="80" t="s">
        <v>29</v>
      </c>
      <c r="B19" s="80"/>
      <c r="C19" s="80"/>
      <c r="D19" s="80"/>
      <c r="E19" s="80"/>
    </row>
    <row r="20" spans="1:8">
      <c r="A20" s="80"/>
      <c r="B20" s="80"/>
      <c r="C20" s="80"/>
      <c r="D20" s="80"/>
      <c r="E20" s="80"/>
      <c r="F20" s="2">
        <f>3803.6+597.4</f>
        <v>4401</v>
      </c>
      <c r="G20" s="2">
        <v>3</v>
      </c>
    </row>
    <row r="21" spans="1:8" ht="13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>
      <c r="A22" s="22" t="s">
        <v>49</v>
      </c>
      <c r="B22" s="9" t="s">
        <v>34</v>
      </c>
      <c r="C22" s="3" t="s">
        <v>4</v>
      </c>
      <c r="D22" s="3">
        <v>13.33</v>
      </c>
      <c r="E22" s="8">
        <f>D22*F20*G20</f>
        <v>175995.99</v>
      </c>
      <c r="H22" s="20"/>
    </row>
    <row r="23" spans="1:8" ht="45">
      <c r="A23" s="7" t="s">
        <v>56</v>
      </c>
      <c r="B23" s="9" t="s">
        <v>38</v>
      </c>
      <c r="C23" s="3" t="s">
        <v>4</v>
      </c>
      <c r="D23" s="3"/>
      <c r="E23" s="8">
        <f>2470.68*3</f>
        <v>7412.0399999999991</v>
      </c>
      <c r="H23" s="20"/>
    </row>
    <row r="24" spans="1:8">
      <c r="A24" s="7" t="s">
        <v>44</v>
      </c>
      <c r="B24" s="9" t="s">
        <v>24</v>
      </c>
      <c r="C24" s="3" t="s">
        <v>4</v>
      </c>
      <c r="D24" s="3">
        <v>5</v>
      </c>
      <c r="E24" s="8">
        <f>D24*F20*G20</f>
        <v>66015</v>
      </c>
      <c r="H24" s="20"/>
    </row>
    <row r="25" spans="1:8">
      <c r="A25" s="7" t="s">
        <v>52</v>
      </c>
      <c r="B25" s="9" t="s">
        <v>38</v>
      </c>
      <c r="C25" s="3" t="s">
        <v>39</v>
      </c>
      <c r="D25" s="3"/>
      <c r="E25" s="8">
        <v>5379.23</v>
      </c>
      <c r="H25" s="20"/>
    </row>
    <row r="26" spans="1:8">
      <c r="A26" s="7" t="s">
        <v>53</v>
      </c>
      <c r="B26" s="9" t="s">
        <v>38</v>
      </c>
      <c r="C26" s="3" t="s">
        <v>39</v>
      </c>
      <c r="D26" s="3"/>
      <c r="E26" s="8">
        <v>17538.3</v>
      </c>
      <c r="H26" s="20"/>
    </row>
    <row r="27" spans="1:8">
      <c r="A27" s="7" t="s">
        <v>54</v>
      </c>
      <c r="B27" s="9" t="s">
        <v>38</v>
      </c>
      <c r="C27" s="3" t="s">
        <v>39</v>
      </c>
      <c r="D27" s="3"/>
      <c r="E27" s="8">
        <v>6258.24</v>
      </c>
      <c r="H27" s="20"/>
    </row>
    <row r="28" spans="1:8">
      <c r="A28" s="7" t="s">
        <v>55</v>
      </c>
      <c r="B28" s="9" t="s">
        <v>38</v>
      </c>
      <c r="C28" s="3" t="s">
        <v>39</v>
      </c>
      <c r="D28" s="3"/>
      <c r="E28" s="8">
        <v>8769.39</v>
      </c>
      <c r="H28" s="20"/>
    </row>
    <row r="29" spans="1:8">
      <c r="A29" s="7" t="s">
        <v>30</v>
      </c>
      <c r="B29" s="9" t="s">
        <v>38</v>
      </c>
      <c r="C29" s="3" t="s">
        <v>39</v>
      </c>
      <c r="D29" s="3"/>
      <c r="E29" s="8">
        <v>205</v>
      </c>
      <c r="H29" s="20"/>
    </row>
    <row r="30" spans="1:8">
      <c r="A30" s="7" t="s">
        <v>59</v>
      </c>
      <c r="B30" s="28" t="s">
        <v>61</v>
      </c>
      <c r="C30" s="3" t="s">
        <v>39</v>
      </c>
      <c r="D30" s="3"/>
      <c r="E30" s="8">
        <v>10550.7</v>
      </c>
      <c r="H30" s="20"/>
    </row>
    <row r="31" spans="1:8">
      <c r="A31" s="33" t="s">
        <v>60</v>
      </c>
      <c r="B31" s="28" t="s">
        <v>61</v>
      </c>
      <c r="C31" s="3" t="s">
        <v>39</v>
      </c>
      <c r="D31" s="3"/>
      <c r="E31" s="8">
        <v>30615.67</v>
      </c>
      <c r="H31" s="20"/>
    </row>
    <row r="32" spans="1:8">
      <c r="A32" s="29"/>
      <c r="B32" s="9"/>
      <c r="C32" s="3"/>
      <c r="D32" s="3"/>
      <c r="E32" s="8"/>
      <c r="H32" s="20"/>
    </row>
    <row r="33" spans="1:9">
      <c r="A33" s="10" t="s">
        <v>25</v>
      </c>
      <c r="B33" s="11"/>
      <c r="C33" s="12"/>
      <c r="D33" s="21"/>
      <c r="E33" s="13">
        <f>SUM(E22:E32)</f>
        <v>328739.56</v>
      </c>
    </row>
    <row r="35" spans="1:9" ht="30" customHeight="1">
      <c r="A35" s="81" t="s">
        <v>62</v>
      </c>
      <c r="B35" s="81"/>
      <c r="C35" s="81"/>
      <c r="D35" s="81"/>
      <c r="E35" s="81"/>
      <c r="I35" s="2" t="s">
        <v>37</v>
      </c>
    </row>
    <row r="36" spans="1:9" ht="30" customHeight="1">
      <c r="A36" s="73" t="s">
        <v>21</v>
      </c>
      <c r="B36" s="73"/>
      <c r="C36" s="73"/>
      <c r="D36" s="73"/>
      <c r="E36" s="73"/>
    </row>
    <row r="37" spans="1:9">
      <c r="A37" s="73" t="s">
        <v>20</v>
      </c>
      <c r="B37" s="73"/>
      <c r="C37" s="73"/>
      <c r="D37" s="73"/>
      <c r="E37" s="73"/>
      <c r="F37" s="14"/>
      <c r="G37" s="14"/>
      <c r="H37" s="15"/>
    </row>
    <row r="38" spans="1:9" ht="30" customHeight="1">
      <c r="A38" s="73" t="s">
        <v>33</v>
      </c>
      <c r="B38" s="73"/>
      <c r="C38" s="73"/>
      <c r="D38" s="73"/>
      <c r="E38" s="73"/>
    </row>
    <row r="39" spans="1:9">
      <c r="A39" s="73" t="s">
        <v>18</v>
      </c>
      <c r="B39" s="73"/>
      <c r="C39" s="73"/>
      <c r="D39" s="73"/>
      <c r="E39" s="73"/>
    </row>
    <row r="40" spans="1:9">
      <c r="A40" s="77" t="s">
        <v>5</v>
      </c>
      <c r="B40" s="77"/>
      <c r="C40" s="77"/>
      <c r="D40" s="77"/>
      <c r="E40" s="77"/>
    </row>
    <row r="41" spans="1:9">
      <c r="A41" s="73" t="s">
        <v>18</v>
      </c>
      <c r="B41" s="73"/>
      <c r="C41" s="73"/>
      <c r="D41" s="73"/>
      <c r="E41" s="73"/>
    </row>
    <row r="42" spans="1:9">
      <c r="A42" s="74" t="s">
        <v>31</v>
      </c>
      <c r="B42" s="74"/>
      <c r="C42" s="74"/>
      <c r="D42" s="74"/>
      <c r="E42" s="5"/>
    </row>
    <row r="43" spans="1:9">
      <c r="B43" s="75" t="s">
        <v>19</v>
      </c>
      <c r="C43" s="75"/>
      <c r="D43" s="75"/>
      <c r="E43" s="6" t="s">
        <v>6</v>
      </c>
    </row>
    <row r="44" spans="1:9">
      <c r="A44" s="25"/>
      <c r="B44" s="25"/>
      <c r="C44" s="25"/>
      <c r="D44" s="25"/>
      <c r="E44" s="25"/>
    </row>
    <row r="45" spans="1:9">
      <c r="A45" s="76" t="s">
        <v>32</v>
      </c>
      <c r="B45" s="76"/>
      <c r="C45" s="76"/>
      <c r="D45" s="76"/>
      <c r="E45" s="5"/>
    </row>
    <row r="46" spans="1:9">
      <c r="B46" s="75" t="s">
        <v>19</v>
      </c>
      <c r="C46" s="75"/>
      <c r="D46" s="75"/>
      <c r="E46" s="6" t="s">
        <v>6</v>
      </c>
    </row>
    <row r="48" spans="1:9">
      <c r="A48" s="2" t="s">
        <v>40</v>
      </c>
    </row>
    <row r="49" spans="1:7">
      <c r="A49" s="2" t="s">
        <v>41</v>
      </c>
    </row>
    <row r="50" spans="1:7">
      <c r="A50" s="14" t="s">
        <v>35</v>
      </c>
    </row>
    <row r="51" spans="1:7">
      <c r="A51" s="2" t="s">
        <v>46</v>
      </c>
      <c r="B51" s="16">
        <v>57998.38</v>
      </c>
    </row>
    <row r="52" spans="1:7" ht="15.75">
      <c r="A52" s="17" t="s">
        <v>63</v>
      </c>
      <c r="B52" s="18"/>
    </row>
    <row r="53" spans="1:7">
      <c r="A53" s="2" t="s">
        <v>42</v>
      </c>
      <c r="B53" s="18">
        <v>289881.19</v>
      </c>
      <c r="F53" s="2" t="s">
        <v>47</v>
      </c>
      <c r="G53" s="2">
        <v>17265.75</v>
      </c>
    </row>
    <row r="54" spans="1:7" ht="30">
      <c r="A54" s="24" t="s">
        <v>50</v>
      </c>
      <c r="B54" s="18">
        <f>330*3</f>
        <v>990</v>
      </c>
    </row>
    <row r="55" spans="1:7" ht="30">
      <c r="A55" s="24" t="s">
        <v>51</v>
      </c>
      <c r="B55" s="18">
        <f>3*300</f>
        <v>900</v>
      </c>
    </row>
    <row r="56" spans="1:7" ht="30">
      <c r="A56" s="27" t="s">
        <v>64</v>
      </c>
      <c r="B56" s="18">
        <f>150*3</f>
        <v>450</v>
      </c>
    </row>
    <row r="57" spans="1:7">
      <c r="A57" s="2" t="s">
        <v>65</v>
      </c>
      <c r="B57" s="2">
        <f>G53+G57</f>
        <v>23196.87</v>
      </c>
      <c r="F57" s="2" t="s">
        <v>48</v>
      </c>
      <c r="G57" s="2">
        <v>5931.12</v>
      </c>
    </row>
    <row r="58" spans="1:7" ht="30">
      <c r="A58" s="24" t="s">
        <v>43</v>
      </c>
      <c r="B58" s="18">
        <f>E33</f>
        <v>328739.56</v>
      </c>
    </row>
    <row r="59" spans="1:7">
      <c r="A59" s="19" t="s">
        <v>36</v>
      </c>
      <c r="B59" s="16">
        <f>B51+B53+B54+B55+B57+B56-B58</f>
        <v>44676.880000000005</v>
      </c>
    </row>
    <row r="63" spans="1:7">
      <c r="C63" s="20"/>
    </row>
  </sheetData>
  <mergeCells count="30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D4:E4"/>
    <mergeCell ref="A40:E40"/>
    <mergeCell ref="A15:E15"/>
    <mergeCell ref="A16:E16"/>
    <mergeCell ref="A17:E17"/>
    <mergeCell ref="A18:E18"/>
    <mergeCell ref="A19:E19"/>
    <mergeCell ref="A20:E20"/>
    <mergeCell ref="A35:E35"/>
    <mergeCell ref="A36:E36"/>
    <mergeCell ref="A37:E37"/>
    <mergeCell ref="A38:E38"/>
    <mergeCell ref="A39:E39"/>
    <mergeCell ref="A41:E41"/>
    <mergeCell ref="A42:D42"/>
    <mergeCell ref="B43:D43"/>
    <mergeCell ref="A45:D45"/>
    <mergeCell ref="B46:D46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1"/>
  <sheetViews>
    <sheetView view="pageBreakPreview" topLeftCell="A39" zoomScaleSheetLayoutView="100" workbookViewId="0">
      <selection activeCell="B49" sqref="B49"/>
    </sheetView>
  </sheetViews>
  <sheetFormatPr defaultColWidth="9.140625" defaultRowHeight="15"/>
  <cols>
    <col min="1" max="1" width="35.85546875" style="2" customWidth="1"/>
    <col min="2" max="2" width="19.28515625" style="2" customWidth="1"/>
    <col min="3" max="3" width="13" style="2" customWidth="1"/>
    <col min="4" max="4" width="14.28515625" style="2" customWidth="1"/>
    <col min="5" max="5" width="14.140625" style="2" customWidth="1"/>
    <col min="6" max="7" width="9.140625" style="2"/>
    <col min="8" max="8" width="18" style="2" customWidth="1"/>
    <col min="9" max="16384" width="9.140625" style="2"/>
  </cols>
  <sheetData>
    <row r="1" spans="1:5" ht="15.75">
      <c r="A1" s="82" t="s">
        <v>11</v>
      </c>
      <c r="B1" s="82"/>
      <c r="C1" s="82"/>
      <c r="D1" s="82"/>
      <c r="E1" s="82"/>
    </row>
    <row r="2" spans="1:5" ht="30.75" customHeight="1">
      <c r="A2" s="83" t="s">
        <v>12</v>
      </c>
      <c r="B2" s="84"/>
      <c r="C2" s="84"/>
      <c r="D2" s="84"/>
      <c r="E2" s="84"/>
    </row>
    <row r="3" spans="1:5">
      <c r="A3" s="85" t="s">
        <v>66</v>
      </c>
      <c r="B3" s="85"/>
      <c r="C3" s="85"/>
      <c r="D3" s="85"/>
      <c r="E3" s="85"/>
    </row>
    <row r="4" spans="1:5" s="1" customFormat="1" ht="15.75">
      <c r="A4" s="23" t="s">
        <v>13</v>
      </c>
      <c r="B4" s="4"/>
      <c r="C4" s="4"/>
      <c r="D4" s="89" t="s">
        <v>67</v>
      </c>
      <c r="E4" s="89"/>
    </row>
    <row r="5" spans="1:5">
      <c r="A5" s="32"/>
      <c r="B5" s="4"/>
      <c r="C5" s="4"/>
      <c r="D5" s="4"/>
      <c r="E5" s="4"/>
    </row>
    <row r="6" spans="1:5">
      <c r="A6" s="73" t="s">
        <v>0</v>
      </c>
      <c r="B6" s="73"/>
      <c r="C6" s="73"/>
      <c r="D6" s="73"/>
      <c r="E6" s="73"/>
    </row>
    <row r="7" spans="1:5">
      <c r="A7" s="86" t="s">
        <v>26</v>
      </c>
      <c r="B7" s="86"/>
      <c r="C7" s="86"/>
      <c r="D7" s="86"/>
      <c r="E7" s="86"/>
    </row>
    <row r="8" spans="1:5">
      <c r="A8" s="78" t="s">
        <v>1</v>
      </c>
      <c r="B8" s="78"/>
      <c r="C8" s="78"/>
      <c r="D8" s="78"/>
      <c r="E8" s="78"/>
    </row>
    <row r="9" spans="1:5">
      <c r="A9" s="73" t="s">
        <v>45</v>
      </c>
      <c r="B9" s="73"/>
      <c r="C9" s="73"/>
      <c r="D9" s="73"/>
      <c r="E9" s="73"/>
    </row>
    <row r="10" spans="1:5" ht="29.25" customHeight="1">
      <c r="A10" s="87" t="s">
        <v>14</v>
      </c>
      <c r="B10" s="88"/>
      <c r="C10" s="88"/>
      <c r="D10" s="88"/>
      <c r="E10" s="88"/>
    </row>
    <row r="11" spans="1:5" ht="27" customHeight="1">
      <c r="A11" s="73" t="s">
        <v>27</v>
      </c>
      <c r="B11" s="73"/>
      <c r="C11" s="73"/>
      <c r="D11" s="73"/>
      <c r="E11" s="73"/>
    </row>
    <row r="12" spans="1:5">
      <c r="A12" s="78" t="s">
        <v>15</v>
      </c>
      <c r="B12" s="79"/>
      <c r="C12" s="79"/>
      <c r="D12" s="79"/>
      <c r="E12" s="79"/>
    </row>
    <row r="13" spans="1:5">
      <c r="A13" s="73" t="s">
        <v>22</v>
      </c>
      <c r="B13" s="73"/>
      <c r="C13" s="73"/>
      <c r="D13" s="73"/>
      <c r="E13" s="73"/>
    </row>
    <row r="14" spans="1:5">
      <c r="A14" s="78" t="s">
        <v>2</v>
      </c>
      <c r="B14" s="79"/>
      <c r="C14" s="79"/>
      <c r="D14" s="79"/>
      <c r="E14" s="79"/>
    </row>
    <row r="15" spans="1:5">
      <c r="A15" s="73" t="s">
        <v>23</v>
      </c>
      <c r="B15" s="73"/>
      <c r="C15" s="73"/>
      <c r="D15" s="73"/>
      <c r="E15" s="73"/>
    </row>
    <row r="16" spans="1:5">
      <c r="A16" s="78" t="s">
        <v>16</v>
      </c>
      <c r="B16" s="79"/>
      <c r="C16" s="79"/>
      <c r="D16" s="79"/>
      <c r="E16" s="79"/>
    </row>
    <row r="17" spans="1:8" ht="30.75" customHeight="1">
      <c r="A17" s="73" t="s">
        <v>17</v>
      </c>
      <c r="B17" s="73"/>
      <c r="C17" s="73"/>
      <c r="D17" s="73"/>
      <c r="E17" s="73"/>
    </row>
    <row r="18" spans="1:8" ht="60" customHeight="1">
      <c r="A18" s="73" t="s">
        <v>28</v>
      </c>
      <c r="B18" s="73"/>
      <c r="C18" s="73"/>
      <c r="D18" s="73"/>
      <c r="E18" s="73"/>
    </row>
    <row r="19" spans="1:8" ht="30" customHeight="1">
      <c r="A19" s="80" t="s">
        <v>29</v>
      </c>
      <c r="B19" s="80"/>
      <c r="C19" s="80"/>
      <c r="D19" s="80"/>
      <c r="E19" s="80"/>
    </row>
    <row r="20" spans="1:8">
      <c r="A20" s="80"/>
      <c r="B20" s="80"/>
      <c r="C20" s="80"/>
      <c r="D20" s="80"/>
      <c r="E20" s="80"/>
      <c r="F20" s="2">
        <f>3803.6+597.4</f>
        <v>4401</v>
      </c>
      <c r="G20" s="2">
        <v>3</v>
      </c>
    </row>
    <row r="21" spans="1:8" ht="13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>
      <c r="A22" s="22" t="s">
        <v>49</v>
      </c>
      <c r="B22" s="9" t="s">
        <v>34</v>
      </c>
      <c r="C22" s="3" t="s">
        <v>4</v>
      </c>
      <c r="D22" s="3">
        <v>13.33</v>
      </c>
      <c r="E22" s="8">
        <f>D22*F20*G20</f>
        <v>175995.99</v>
      </c>
      <c r="H22" s="20"/>
    </row>
    <row r="23" spans="1:8">
      <c r="A23" s="7" t="s">
        <v>44</v>
      </c>
      <c r="B23" s="9" t="s">
        <v>24</v>
      </c>
      <c r="C23" s="3" t="s">
        <v>4</v>
      </c>
      <c r="D23" s="3">
        <v>5</v>
      </c>
      <c r="E23" s="8">
        <f>D23*F20*G20</f>
        <v>66015</v>
      </c>
      <c r="H23" s="20"/>
    </row>
    <row r="24" spans="1:8">
      <c r="A24" s="7" t="s">
        <v>52</v>
      </c>
      <c r="B24" s="9" t="s">
        <v>68</v>
      </c>
      <c r="C24" s="3" t="s">
        <v>39</v>
      </c>
      <c r="D24" s="3"/>
      <c r="E24" s="8">
        <v>5715.08</v>
      </c>
      <c r="H24" s="20"/>
    </row>
    <row r="25" spans="1:8">
      <c r="A25" s="7" t="s">
        <v>53</v>
      </c>
      <c r="B25" s="9" t="s">
        <v>68</v>
      </c>
      <c r="C25" s="3" t="s">
        <v>39</v>
      </c>
      <c r="D25" s="3"/>
      <c r="E25" s="8">
        <v>17523.72</v>
      </c>
      <c r="H25" s="20"/>
    </row>
    <row r="26" spans="1:8">
      <c r="A26" s="7" t="s">
        <v>54</v>
      </c>
      <c r="B26" s="9" t="s">
        <v>68</v>
      </c>
      <c r="C26" s="3" t="s">
        <v>39</v>
      </c>
      <c r="D26" s="3"/>
      <c r="E26" s="8">
        <v>6847.6</v>
      </c>
      <c r="H26" s="20"/>
    </row>
    <row r="27" spans="1:8">
      <c r="A27" s="7" t="s">
        <v>55</v>
      </c>
      <c r="B27" s="9" t="s">
        <v>68</v>
      </c>
      <c r="C27" s="3" t="s">
        <v>39</v>
      </c>
      <c r="D27" s="3"/>
      <c r="E27" s="8">
        <v>8769.39</v>
      </c>
      <c r="H27" s="20"/>
    </row>
    <row r="28" spans="1:8">
      <c r="A28" s="7" t="s">
        <v>30</v>
      </c>
      <c r="B28" s="9" t="s">
        <v>68</v>
      </c>
      <c r="C28" s="3" t="s">
        <v>39</v>
      </c>
      <c r="D28" s="3"/>
      <c r="E28" s="8">
        <v>186</v>
      </c>
      <c r="H28" s="20"/>
    </row>
    <row r="29" spans="1:8" ht="30">
      <c r="A29" s="37" t="s">
        <v>71</v>
      </c>
      <c r="B29" s="28" t="s">
        <v>69</v>
      </c>
      <c r="C29" s="3" t="s">
        <v>70</v>
      </c>
      <c r="D29" s="3">
        <v>2</v>
      </c>
      <c r="E29" s="8">
        <f>D29*218.47</f>
        <v>436.94</v>
      </c>
      <c r="H29" s="20"/>
    </row>
    <row r="30" spans="1:8">
      <c r="A30" s="37" t="s">
        <v>72</v>
      </c>
      <c r="B30" s="9" t="s">
        <v>68</v>
      </c>
      <c r="C30" s="3" t="s">
        <v>39</v>
      </c>
      <c r="D30" s="3"/>
      <c r="E30" s="8">
        <v>25315.37</v>
      </c>
      <c r="H30" s="20"/>
    </row>
    <row r="31" spans="1:8">
      <c r="A31" s="10" t="s">
        <v>25</v>
      </c>
      <c r="B31" s="11"/>
      <c r="C31" s="12"/>
      <c r="D31" s="21"/>
      <c r="E31" s="13">
        <f>SUM(E22:E30)</f>
        <v>306805.08999999997</v>
      </c>
    </row>
    <row r="33" spans="1:9" ht="30" customHeight="1">
      <c r="A33" s="81" t="s">
        <v>73</v>
      </c>
      <c r="B33" s="81"/>
      <c r="C33" s="81"/>
      <c r="D33" s="81"/>
      <c r="E33" s="81"/>
      <c r="I33" s="2" t="s">
        <v>37</v>
      </c>
    </row>
    <row r="34" spans="1:9" ht="30" customHeight="1">
      <c r="A34" s="73" t="s">
        <v>21</v>
      </c>
      <c r="B34" s="73"/>
      <c r="C34" s="73"/>
      <c r="D34" s="73"/>
      <c r="E34" s="73"/>
    </row>
    <row r="35" spans="1:9">
      <c r="A35" s="73" t="s">
        <v>20</v>
      </c>
      <c r="B35" s="73"/>
      <c r="C35" s="73"/>
      <c r="D35" s="73"/>
      <c r="E35" s="73"/>
      <c r="F35" s="14"/>
      <c r="G35" s="14"/>
      <c r="H35" s="15"/>
    </row>
    <row r="36" spans="1:9" ht="30" customHeight="1">
      <c r="A36" s="73" t="s">
        <v>33</v>
      </c>
      <c r="B36" s="73"/>
      <c r="C36" s="73"/>
      <c r="D36" s="73"/>
      <c r="E36" s="73"/>
    </row>
    <row r="37" spans="1:9">
      <c r="A37" s="73" t="s">
        <v>18</v>
      </c>
      <c r="B37" s="73"/>
      <c r="C37" s="73"/>
      <c r="D37" s="73"/>
      <c r="E37" s="73"/>
    </row>
    <row r="38" spans="1:9">
      <c r="A38" s="77" t="s">
        <v>5</v>
      </c>
      <c r="B38" s="77"/>
      <c r="C38" s="77"/>
      <c r="D38" s="77"/>
      <c r="E38" s="77"/>
    </row>
    <row r="39" spans="1:9">
      <c r="A39" s="73" t="s">
        <v>18</v>
      </c>
      <c r="B39" s="73"/>
      <c r="C39" s="73"/>
      <c r="D39" s="73"/>
      <c r="E39" s="73"/>
    </row>
    <row r="40" spans="1:9">
      <c r="A40" s="74" t="s">
        <v>31</v>
      </c>
      <c r="B40" s="74"/>
      <c r="C40" s="74"/>
      <c r="D40" s="74"/>
      <c r="E40" s="5"/>
    </row>
    <row r="41" spans="1:9">
      <c r="B41" s="75" t="s">
        <v>19</v>
      </c>
      <c r="C41" s="75"/>
      <c r="D41" s="75"/>
      <c r="E41" s="6" t="s">
        <v>6</v>
      </c>
    </row>
    <row r="42" spans="1:9">
      <c r="A42" s="31"/>
      <c r="B42" s="31"/>
      <c r="C42" s="31"/>
      <c r="D42" s="31"/>
      <c r="E42" s="31"/>
    </row>
    <row r="43" spans="1:9">
      <c r="A43" s="76" t="s">
        <v>32</v>
      </c>
      <c r="B43" s="76"/>
      <c r="C43" s="76"/>
      <c r="D43" s="76"/>
      <c r="E43" s="5"/>
    </row>
    <row r="44" spans="1:9">
      <c r="B44" s="75" t="s">
        <v>19</v>
      </c>
      <c r="C44" s="75"/>
      <c r="D44" s="75"/>
      <c r="E44" s="6" t="s">
        <v>6</v>
      </c>
    </row>
    <row r="46" spans="1:9">
      <c r="A46" s="2" t="s">
        <v>40</v>
      </c>
    </row>
    <row r="47" spans="1:9">
      <c r="A47" s="2" t="s">
        <v>41</v>
      </c>
    </row>
    <row r="48" spans="1:9">
      <c r="A48" s="14" t="s">
        <v>35</v>
      </c>
    </row>
    <row r="49" spans="1:7">
      <c r="A49" s="2" t="s">
        <v>46</v>
      </c>
      <c r="B49" s="16">
        <f>'1кв'!B59</f>
        <v>44676.880000000005</v>
      </c>
    </row>
    <row r="50" spans="1:7" ht="15.75">
      <c r="A50" s="17" t="s">
        <v>74</v>
      </c>
      <c r="B50" s="18"/>
    </row>
    <row r="51" spans="1:7">
      <c r="A51" s="2" t="s">
        <v>42</v>
      </c>
      <c r="B51" s="18">
        <f>286257.56-210</f>
        <v>286047.56</v>
      </c>
      <c r="F51" s="2" t="s">
        <v>47</v>
      </c>
      <c r="G51" s="2">
        <v>17265.75</v>
      </c>
    </row>
    <row r="52" spans="1:7" ht="30">
      <c r="A52" s="30" t="s">
        <v>50</v>
      </c>
      <c r="B52" s="18">
        <f>330*3</f>
        <v>990</v>
      </c>
    </row>
    <row r="53" spans="1:7" ht="30">
      <c r="A53" s="30" t="s">
        <v>51</v>
      </c>
      <c r="B53" s="18">
        <f>3*300</f>
        <v>900</v>
      </c>
    </row>
    <row r="54" spans="1:7" ht="30">
      <c r="A54" s="30" t="s">
        <v>64</v>
      </c>
      <c r="B54" s="18">
        <f>150*3</f>
        <v>450</v>
      </c>
    </row>
    <row r="55" spans="1:7">
      <c r="A55" s="2" t="s">
        <v>65</v>
      </c>
      <c r="B55" s="2">
        <f>G51+G55</f>
        <v>26162.43</v>
      </c>
      <c r="F55" s="2" t="s">
        <v>48</v>
      </c>
      <c r="G55" s="2">
        <v>8896.68</v>
      </c>
    </row>
    <row r="56" spans="1:7" ht="30">
      <c r="A56" s="30" t="s">
        <v>43</v>
      </c>
      <c r="B56" s="18">
        <f>E31</f>
        <v>306805.08999999997</v>
      </c>
    </row>
    <row r="57" spans="1:7">
      <c r="A57" s="19" t="s">
        <v>36</v>
      </c>
      <c r="B57" s="16">
        <f>B49+B51+B52+B53+B55+B54-B56</f>
        <v>52421.780000000028</v>
      </c>
    </row>
    <row r="61" spans="1:7">
      <c r="C61" s="20"/>
    </row>
  </sheetData>
  <mergeCells count="30">
    <mergeCell ref="A7:E7"/>
    <mergeCell ref="A1:E1"/>
    <mergeCell ref="A2:E2"/>
    <mergeCell ref="A3:E3"/>
    <mergeCell ref="D4:E4"/>
    <mergeCell ref="A6:E6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B44:D44"/>
    <mergeCell ref="A20:E20"/>
    <mergeCell ref="A33:E33"/>
    <mergeCell ref="A34:E34"/>
    <mergeCell ref="A35:E35"/>
    <mergeCell ref="A36:E36"/>
    <mergeCell ref="A37:E37"/>
    <mergeCell ref="A38:E38"/>
    <mergeCell ref="A39:E39"/>
    <mergeCell ref="A40:D40"/>
    <mergeCell ref="B41:D41"/>
    <mergeCell ref="A43:D43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63"/>
  <sheetViews>
    <sheetView view="pageBreakPreview" topLeftCell="A40" zoomScaleSheetLayoutView="100" workbookViewId="0">
      <selection activeCell="E31" sqref="E31:E32"/>
    </sheetView>
  </sheetViews>
  <sheetFormatPr defaultColWidth="9.140625" defaultRowHeight="15"/>
  <cols>
    <col min="1" max="1" width="35.85546875" style="2" customWidth="1"/>
    <col min="2" max="2" width="19.28515625" style="2" customWidth="1"/>
    <col min="3" max="3" width="13" style="2" customWidth="1"/>
    <col min="4" max="4" width="14.28515625" style="2" customWidth="1"/>
    <col min="5" max="5" width="14.140625" style="2" customWidth="1"/>
    <col min="6" max="7" width="9.140625" style="2"/>
    <col min="8" max="8" width="18" style="2" customWidth="1"/>
    <col min="9" max="16384" width="9.140625" style="2"/>
  </cols>
  <sheetData>
    <row r="1" spans="1:5" ht="15.75">
      <c r="A1" s="82" t="s">
        <v>11</v>
      </c>
      <c r="B1" s="82"/>
      <c r="C1" s="82"/>
      <c r="D1" s="82"/>
      <c r="E1" s="82"/>
    </row>
    <row r="2" spans="1:5" ht="30.75" customHeight="1">
      <c r="A2" s="83" t="s">
        <v>12</v>
      </c>
      <c r="B2" s="84"/>
      <c r="C2" s="84"/>
      <c r="D2" s="84"/>
      <c r="E2" s="84"/>
    </row>
    <row r="3" spans="1:5">
      <c r="A3" s="85" t="s">
        <v>75</v>
      </c>
      <c r="B3" s="85"/>
      <c r="C3" s="85"/>
      <c r="D3" s="85"/>
      <c r="E3" s="85"/>
    </row>
    <row r="4" spans="1:5" s="1" customFormat="1" ht="15.75">
      <c r="A4" s="23" t="s">
        <v>13</v>
      </c>
      <c r="B4" s="4"/>
      <c r="C4" s="4"/>
      <c r="D4" s="89" t="s">
        <v>76</v>
      </c>
      <c r="E4" s="89"/>
    </row>
    <row r="5" spans="1:5">
      <c r="A5" s="35"/>
      <c r="B5" s="4"/>
      <c r="C5" s="4"/>
      <c r="D5" s="4"/>
      <c r="E5" s="4"/>
    </row>
    <row r="6" spans="1:5">
      <c r="A6" s="73" t="s">
        <v>0</v>
      </c>
      <c r="B6" s="73"/>
      <c r="C6" s="73"/>
      <c r="D6" s="73"/>
      <c r="E6" s="73"/>
    </row>
    <row r="7" spans="1:5">
      <c r="A7" s="86" t="s">
        <v>26</v>
      </c>
      <c r="B7" s="86"/>
      <c r="C7" s="86"/>
      <c r="D7" s="86"/>
      <c r="E7" s="86"/>
    </row>
    <row r="8" spans="1:5">
      <c r="A8" s="78" t="s">
        <v>1</v>
      </c>
      <c r="B8" s="78"/>
      <c r="C8" s="78"/>
      <c r="D8" s="78"/>
      <c r="E8" s="78"/>
    </row>
    <row r="9" spans="1:5">
      <c r="A9" s="73" t="s">
        <v>45</v>
      </c>
      <c r="B9" s="73"/>
      <c r="C9" s="73"/>
      <c r="D9" s="73"/>
      <c r="E9" s="73"/>
    </row>
    <row r="10" spans="1:5" ht="29.25" customHeight="1">
      <c r="A10" s="87" t="s">
        <v>14</v>
      </c>
      <c r="B10" s="88"/>
      <c r="C10" s="88"/>
      <c r="D10" s="88"/>
      <c r="E10" s="88"/>
    </row>
    <row r="11" spans="1:5" ht="27" customHeight="1">
      <c r="A11" s="73" t="s">
        <v>27</v>
      </c>
      <c r="B11" s="73"/>
      <c r="C11" s="73"/>
      <c r="D11" s="73"/>
      <c r="E11" s="73"/>
    </row>
    <row r="12" spans="1:5">
      <c r="A12" s="78" t="s">
        <v>15</v>
      </c>
      <c r="B12" s="79"/>
      <c r="C12" s="79"/>
      <c r="D12" s="79"/>
      <c r="E12" s="79"/>
    </row>
    <row r="13" spans="1:5">
      <c r="A13" s="73" t="s">
        <v>22</v>
      </c>
      <c r="B13" s="73"/>
      <c r="C13" s="73"/>
      <c r="D13" s="73"/>
      <c r="E13" s="73"/>
    </row>
    <row r="14" spans="1:5">
      <c r="A14" s="78" t="s">
        <v>2</v>
      </c>
      <c r="B14" s="79"/>
      <c r="C14" s="79"/>
      <c r="D14" s="79"/>
      <c r="E14" s="79"/>
    </row>
    <row r="15" spans="1:5">
      <c r="A15" s="73" t="s">
        <v>23</v>
      </c>
      <c r="B15" s="73"/>
      <c r="C15" s="73"/>
      <c r="D15" s="73"/>
      <c r="E15" s="73"/>
    </row>
    <row r="16" spans="1:5">
      <c r="A16" s="78" t="s">
        <v>16</v>
      </c>
      <c r="B16" s="79"/>
      <c r="C16" s="79"/>
      <c r="D16" s="79"/>
      <c r="E16" s="79"/>
    </row>
    <row r="17" spans="1:8" ht="30.75" customHeight="1">
      <c r="A17" s="73" t="s">
        <v>17</v>
      </c>
      <c r="B17" s="73"/>
      <c r="C17" s="73"/>
      <c r="D17" s="73"/>
      <c r="E17" s="73"/>
    </row>
    <row r="18" spans="1:8" ht="60" customHeight="1">
      <c r="A18" s="73" t="s">
        <v>28</v>
      </c>
      <c r="B18" s="73"/>
      <c r="C18" s="73"/>
      <c r="D18" s="73"/>
      <c r="E18" s="73"/>
    </row>
    <row r="19" spans="1:8" ht="30" customHeight="1">
      <c r="A19" s="80" t="s">
        <v>29</v>
      </c>
      <c r="B19" s="80"/>
      <c r="C19" s="80"/>
      <c r="D19" s="80"/>
      <c r="E19" s="80"/>
    </row>
    <row r="20" spans="1:8">
      <c r="A20" s="80"/>
      <c r="B20" s="80"/>
      <c r="C20" s="80"/>
      <c r="D20" s="80"/>
      <c r="E20" s="80"/>
      <c r="F20" s="2">
        <f>3803.6+597.4</f>
        <v>4401</v>
      </c>
      <c r="G20" s="2">
        <v>3</v>
      </c>
    </row>
    <row r="21" spans="1:8" ht="13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>
      <c r="A22" s="22" t="s">
        <v>49</v>
      </c>
      <c r="B22" s="9" t="s">
        <v>34</v>
      </c>
      <c r="C22" s="3" t="s">
        <v>4</v>
      </c>
      <c r="D22" s="3">
        <v>14.4</v>
      </c>
      <c r="E22" s="8">
        <f>D22*F20*G20</f>
        <v>190123.2</v>
      </c>
      <c r="H22" s="20"/>
    </row>
    <row r="23" spans="1:8">
      <c r="A23" s="7" t="s">
        <v>44</v>
      </c>
      <c r="B23" s="9" t="s">
        <v>24</v>
      </c>
      <c r="C23" s="3" t="s">
        <v>4</v>
      </c>
      <c r="D23" s="3">
        <v>5.42</v>
      </c>
      <c r="E23" s="8">
        <f>D23*F20*G20</f>
        <v>71560.259999999995</v>
      </c>
      <c r="H23" s="20"/>
    </row>
    <row r="24" spans="1:8">
      <c r="A24" s="7" t="s">
        <v>52</v>
      </c>
      <c r="B24" s="9" t="s">
        <v>77</v>
      </c>
      <c r="C24" s="3" t="s">
        <v>39</v>
      </c>
      <c r="D24" s="3"/>
      <c r="E24" s="8">
        <v>4422.04</v>
      </c>
      <c r="H24" s="20"/>
    </row>
    <row r="25" spans="1:8">
      <c r="A25" s="7" t="s">
        <v>53</v>
      </c>
      <c r="B25" s="9" t="s">
        <v>77</v>
      </c>
      <c r="C25" s="3" t="s">
        <v>39</v>
      </c>
      <c r="D25" s="3"/>
      <c r="E25" s="8">
        <v>18602.73</v>
      </c>
      <c r="H25" s="20"/>
    </row>
    <row r="26" spans="1:8">
      <c r="A26" s="7" t="s">
        <v>54</v>
      </c>
      <c r="B26" s="9" t="s">
        <v>77</v>
      </c>
      <c r="C26" s="3" t="s">
        <v>39</v>
      </c>
      <c r="D26" s="3"/>
      <c r="E26" s="8">
        <v>6875.25</v>
      </c>
      <c r="H26" s="20"/>
    </row>
    <row r="27" spans="1:8">
      <c r="A27" s="7" t="s">
        <v>55</v>
      </c>
      <c r="B27" s="9" t="s">
        <v>77</v>
      </c>
      <c r="C27" s="3" t="s">
        <v>39</v>
      </c>
      <c r="D27" s="3"/>
      <c r="E27" s="8">
        <v>6632.16</v>
      </c>
      <c r="H27" s="20"/>
    </row>
    <row r="28" spans="1:8">
      <c r="A28" s="7" t="s">
        <v>30</v>
      </c>
      <c r="B28" s="9" t="s">
        <v>77</v>
      </c>
      <c r="C28" s="3" t="s">
        <v>39</v>
      </c>
      <c r="D28" s="3"/>
      <c r="E28" s="8">
        <v>1606.76</v>
      </c>
      <c r="H28" s="20"/>
    </row>
    <row r="29" spans="1:8">
      <c r="A29" s="37" t="s">
        <v>78</v>
      </c>
      <c r="B29" s="28" t="s">
        <v>81</v>
      </c>
      <c r="C29" s="3" t="s">
        <v>39</v>
      </c>
      <c r="D29" s="42"/>
      <c r="E29" s="8">
        <v>908.14</v>
      </c>
      <c r="H29" s="20"/>
    </row>
    <row r="30" spans="1:8">
      <c r="A30" s="37" t="s">
        <v>79</v>
      </c>
      <c r="B30" s="28" t="s">
        <v>81</v>
      </c>
      <c r="C30" s="3" t="s">
        <v>39</v>
      </c>
      <c r="D30" s="43"/>
      <c r="E30" s="8">
        <v>1744.53</v>
      </c>
      <c r="H30" s="20"/>
    </row>
    <row r="31" spans="1:8" ht="30">
      <c r="A31" s="37" t="s">
        <v>85</v>
      </c>
      <c r="B31" s="28" t="s">
        <v>81</v>
      </c>
      <c r="C31" s="3" t="s">
        <v>70</v>
      </c>
      <c r="D31" s="21">
        <v>6</v>
      </c>
      <c r="E31" s="8">
        <f>D31*235.95</f>
        <v>1415.6999999999998</v>
      </c>
      <c r="H31" s="20"/>
    </row>
    <row r="32" spans="1:8" ht="15.75">
      <c r="A32" s="41" t="s">
        <v>80</v>
      </c>
      <c r="B32" s="44" t="s">
        <v>82</v>
      </c>
      <c r="C32" s="3" t="s">
        <v>70</v>
      </c>
      <c r="D32" s="41">
        <v>6</v>
      </c>
      <c r="E32" s="8">
        <f>D32*235.95</f>
        <v>1415.6999999999998</v>
      </c>
      <c r="H32" s="20"/>
    </row>
    <row r="33" spans="1:9">
      <c r="A33" s="10" t="s">
        <v>25</v>
      </c>
      <c r="B33" s="11"/>
      <c r="C33" s="12"/>
      <c r="D33" s="21"/>
      <c r="E33" s="13">
        <f>SUM(E22:E32)</f>
        <v>305306.47000000003</v>
      </c>
    </row>
    <row r="35" spans="1:9" ht="30" customHeight="1">
      <c r="A35" s="81" t="s">
        <v>83</v>
      </c>
      <c r="B35" s="81"/>
      <c r="C35" s="81"/>
      <c r="D35" s="81"/>
      <c r="E35" s="81"/>
      <c r="I35" s="2" t="s">
        <v>37</v>
      </c>
    </row>
    <row r="36" spans="1:9" ht="30" customHeight="1">
      <c r="A36" s="73" t="s">
        <v>21</v>
      </c>
      <c r="B36" s="73"/>
      <c r="C36" s="73"/>
      <c r="D36" s="73"/>
      <c r="E36" s="73"/>
    </row>
    <row r="37" spans="1:9">
      <c r="A37" s="73" t="s">
        <v>20</v>
      </c>
      <c r="B37" s="73"/>
      <c r="C37" s="73"/>
      <c r="D37" s="73"/>
      <c r="E37" s="73"/>
      <c r="F37" s="14"/>
      <c r="G37" s="14"/>
      <c r="H37" s="15"/>
    </row>
    <row r="38" spans="1:9" ht="30" customHeight="1">
      <c r="A38" s="73" t="s">
        <v>33</v>
      </c>
      <c r="B38" s="73"/>
      <c r="C38" s="73"/>
      <c r="D38" s="73"/>
      <c r="E38" s="73"/>
    </row>
    <row r="39" spans="1:9">
      <c r="A39" s="73" t="s">
        <v>18</v>
      </c>
      <c r="B39" s="73"/>
      <c r="C39" s="73"/>
      <c r="D39" s="73"/>
      <c r="E39" s="73"/>
    </row>
    <row r="40" spans="1:9">
      <c r="A40" s="77" t="s">
        <v>5</v>
      </c>
      <c r="B40" s="77"/>
      <c r="C40" s="77"/>
      <c r="D40" s="77"/>
      <c r="E40" s="77"/>
    </row>
    <row r="41" spans="1:9">
      <c r="A41" s="73" t="s">
        <v>18</v>
      </c>
      <c r="B41" s="73"/>
      <c r="C41" s="73"/>
      <c r="D41" s="73"/>
      <c r="E41" s="73"/>
    </row>
    <row r="42" spans="1:9">
      <c r="A42" s="74" t="s">
        <v>31</v>
      </c>
      <c r="B42" s="74"/>
      <c r="C42" s="74"/>
      <c r="D42" s="74"/>
      <c r="E42" s="5"/>
    </row>
    <row r="43" spans="1:9">
      <c r="B43" s="75" t="s">
        <v>19</v>
      </c>
      <c r="C43" s="75"/>
      <c r="D43" s="75"/>
      <c r="E43" s="6" t="s">
        <v>6</v>
      </c>
    </row>
    <row r="44" spans="1:9">
      <c r="A44" s="34"/>
      <c r="B44" s="34"/>
      <c r="C44" s="34"/>
      <c r="D44" s="34"/>
      <c r="E44" s="34"/>
    </row>
    <row r="45" spans="1:9">
      <c r="A45" s="76" t="s">
        <v>32</v>
      </c>
      <c r="B45" s="76"/>
      <c r="C45" s="76"/>
      <c r="D45" s="76"/>
      <c r="E45" s="5"/>
    </row>
    <row r="46" spans="1:9">
      <c r="B46" s="75" t="s">
        <v>19</v>
      </c>
      <c r="C46" s="75"/>
      <c r="D46" s="75"/>
      <c r="E46" s="6" t="s">
        <v>6</v>
      </c>
    </row>
    <row r="48" spans="1:9">
      <c r="A48" s="2" t="s">
        <v>40</v>
      </c>
    </row>
    <row r="49" spans="1:7">
      <c r="A49" s="2" t="s">
        <v>41</v>
      </c>
    </row>
    <row r="50" spans="1:7">
      <c r="A50" s="14" t="s">
        <v>35</v>
      </c>
    </row>
    <row r="51" spans="1:7">
      <c r="A51" s="2" t="s">
        <v>46</v>
      </c>
      <c r="B51" s="16">
        <f>'2кв'!B57</f>
        <v>52421.780000000028</v>
      </c>
    </row>
    <row r="52" spans="1:7" ht="15.75">
      <c r="A52" s="17" t="s">
        <v>84</v>
      </c>
      <c r="B52" s="18"/>
    </row>
    <row r="53" spans="1:7">
      <c r="A53" s="2" t="s">
        <v>42</v>
      </c>
      <c r="B53" s="18">
        <f>301024.89-145.48</f>
        <v>300879.41000000003</v>
      </c>
      <c r="F53" s="2" t="s">
        <v>47</v>
      </c>
      <c r="G53" s="2">
        <v>18613.59</v>
      </c>
    </row>
    <row r="54" spans="1:7" ht="30">
      <c r="A54" s="36" t="s">
        <v>50</v>
      </c>
      <c r="B54" s="18">
        <f>330*3</f>
        <v>990</v>
      </c>
    </row>
    <row r="55" spans="1:7" ht="30">
      <c r="A55" s="36" t="s">
        <v>51</v>
      </c>
      <c r="B55" s="18">
        <f>3*300</f>
        <v>900</v>
      </c>
    </row>
    <row r="56" spans="1:7" ht="30">
      <c r="A56" s="36" t="s">
        <v>64</v>
      </c>
      <c r="B56" s="18">
        <f>150*3</f>
        <v>450</v>
      </c>
    </row>
    <row r="57" spans="1:7">
      <c r="A57" s="2" t="s">
        <v>65</v>
      </c>
      <c r="B57" s="2">
        <f>G53+G57</f>
        <v>27974.13</v>
      </c>
      <c r="F57" s="2" t="s">
        <v>48</v>
      </c>
      <c r="G57" s="2">
        <v>9360.5400000000009</v>
      </c>
    </row>
    <row r="58" spans="1:7" ht="30">
      <c r="A58" s="36" t="s">
        <v>43</v>
      </c>
      <c r="B58" s="18">
        <f>E33</f>
        <v>305306.47000000003</v>
      </c>
    </row>
    <row r="59" spans="1:7">
      <c r="A59" s="19" t="s">
        <v>36</v>
      </c>
      <c r="B59" s="16">
        <f>B51+B53+B54+B55+B57+B56-B58</f>
        <v>78308.850000000035</v>
      </c>
    </row>
    <row r="63" spans="1:7">
      <c r="C63" s="20"/>
    </row>
  </sheetData>
  <mergeCells count="30">
    <mergeCell ref="B46:D46"/>
    <mergeCell ref="A20:E20"/>
    <mergeCell ref="A35:E35"/>
    <mergeCell ref="A36:E36"/>
    <mergeCell ref="A37:E37"/>
    <mergeCell ref="A38:E38"/>
    <mergeCell ref="A39:E39"/>
    <mergeCell ref="A40:E40"/>
    <mergeCell ref="A41:E41"/>
    <mergeCell ref="A42:D42"/>
    <mergeCell ref="B43:D43"/>
    <mergeCell ref="A45:D45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7:E7"/>
    <mergeCell ref="A1:E1"/>
    <mergeCell ref="A2:E2"/>
    <mergeCell ref="A3:E3"/>
    <mergeCell ref="D4:E4"/>
    <mergeCell ref="A6:E6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65"/>
  <sheetViews>
    <sheetView view="pageBreakPreview" topLeftCell="A43" zoomScaleSheetLayoutView="100" workbookViewId="0">
      <selection activeCell="A52" sqref="A52"/>
    </sheetView>
  </sheetViews>
  <sheetFormatPr defaultColWidth="9.140625" defaultRowHeight="15"/>
  <cols>
    <col min="1" max="1" width="35.85546875" style="2" customWidth="1"/>
    <col min="2" max="2" width="19.28515625" style="2" customWidth="1"/>
    <col min="3" max="3" width="13" style="2" customWidth="1"/>
    <col min="4" max="4" width="14.28515625" style="2" customWidth="1"/>
    <col min="5" max="5" width="14.140625" style="2" customWidth="1"/>
    <col min="6" max="7" width="9.140625" style="2"/>
    <col min="8" max="8" width="18" style="2" customWidth="1"/>
    <col min="9" max="16384" width="9.140625" style="2"/>
  </cols>
  <sheetData>
    <row r="1" spans="1:5" ht="15.75">
      <c r="A1" s="82" t="s">
        <v>11</v>
      </c>
      <c r="B1" s="82"/>
      <c r="C1" s="82"/>
      <c r="D1" s="82"/>
      <c r="E1" s="82"/>
    </row>
    <row r="2" spans="1:5" ht="30.75" customHeight="1">
      <c r="A2" s="83" t="s">
        <v>12</v>
      </c>
      <c r="B2" s="84"/>
      <c r="C2" s="84"/>
      <c r="D2" s="84"/>
      <c r="E2" s="84"/>
    </row>
    <row r="3" spans="1:5">
      <c r="A3" s="85" t="s">
        <v>86</v>
      </c>
      <c r="B3" s="85"/>
      <c r="C3" s="85"/>
      <c r="D3" s="85"/>
      <c r="E3" s="85"/>
    </row>
    <row r="4" spans="1:5" s="1" customFormat="1" ht="15.75">
      <c r="A4" s="23" t="s">
        <v>13</v>
      </c>
      <c r="B4" s="4"/>
      <c r="C4" s="4"/>
      <c r="D4" s="89" t="s">
        <v>87</v>
      </c>
      <c r="E4" s="89"/>
    </row>
    <row r="5" spans="1:5">
      <c r="A5" s="39"/>
      <c r="B5" s="4"/>
      <c r="C5" s="4"/>
      <c r="D5" s="4"/>
      <c r="E5" s="4"/>
    </row>
    <row r="6" spans="1:5">
      <c r="A6" s="73" t="s">
        <v>0</v>
      </c>
      <c r="B6" s="73"/>
      <c r="C6" s="73"/>
      <c r="D6" s="73"/>
      <c r="E6" s="73"/>
    </row>
    <row r="7" spans="1:5">
      <c r="A7" s="86" t="s">
        <v>26</v>
      </c>
      <c r="B7" s="86"/>
      <c r="C7" s="86"/>
      <c r="D7" s="86"/>
      <c r="E7" s="86"/>
    </row>
    <row r="8" spans="1:5">
      <c r="A8" s="78" t="s">
        <v>1</v>
      </c>
      <c r="B8" s="78"/>
      <c r="C8" s="78"/>
      <c r="D8" s="78"/>
      <c r="E8" s="78"/>
    </row>
    <row r="9" spans="1:5">
      <c r="A9" s="73" t="s">
        <v>45</v>
      </c>
      <c r="B9" s="73"/>
      <c r="C9" s="73"/>
      <c r="D9" s="73"/>
      <c r="E9" s="73"/>
    </row>
    <row r="10" spans="1:5" ht="29.25" customHeight="1">
      <c r="A10" s="87" t="s">
        <v>14</v>
      </c>
      <c r="B10" s="88"/>
      <c r="C10" s="88"/>
      <c r="D10" s="88"/>
      <c r="E10" s="88"/>
    </row>
    <row r="11" spans="1:5" ht="27" customHeight="1">
      <c r="A11" s="73" t="s">
        <v>27</v>
      </c>
      <c r="B11" s="73"/>
      <c r="C11" s="73"/>
      <c r="D11" s="73"/>
      <c r="E11" s="73"/>
    </row>
    <row r="12" spans="1:5">
      <c r="A12" s="78" t="s">
        <v>15</v>
      </c>
      <c r="B12" s="79"/>
      <c r="C12" s="79"/>
      <c r="D12" s="79"/>
      <c r="E12" s="79"/>
    </row>
    <row r="13" spans="1:5">
      <c r="A13" s="73" t="s">
        <v>22</v>
      </c>
      <c r="B13" s="73"/>
      <c r="C13" s="73"/>
      <c r="D13" s="73"/>
      <c r="E13" s="73"/>
    </row>
    <row r="14" spans="1:5">
      <c r="A14" s="78" t="s">
        <v>2</v>
      </c>
      <c r="B14" s="79"/>
      <c r="C14" s="79"/>
      <c r="D14" s="79"/>
      <c r="E14" s="79"/>
    </row>
    <row r="15" spans="1:5">
      <c r="A15" s="73" t="s">
        <v>23</v>
      </c>
      <c r="B15" s="73"/>
      <c r="C15" s="73"/>
      <c r="D15" s="73"/>
      <c r="E15" s="73"/>
    </row>
    <row r="16" spans="1:5">
      <c r="A16" s="78" t="s">
        <v>16</v>
      </c>
      <c r="B16" s="79"/>
      <c r="C16" s="79"/>
      <c r="D16" s="79"/>
      <c r="E16" s="79"/>
    </row>
    <row r="17" spans="1:8" ht="30.75" customHeight="1">
      <c r="A17" s="73" t="s">
        <v>17</v>
      </c>
      <c r="B17" s="73"/>
      <c r="C17" s="73"/>
      <c r="D17" s="73"/>
      <c r="E17" s="73"/>
    </row>
    <row r="18" spans="1:8" ht="60" customHeight="1">
      <c r="A18" s="73" t="s">
        <v>28</v>
      </c>
      <c r="B18" s="73"/>
      <c r="C18" s="73"/>
      <c r="D18" s="73"/>
      <c r="E18" s="73"/>
    </row>
    <row r="19" spans="1:8" ht="30" customHeight="1">
      <c r="A19" s="80" t="s">
        <v>29</v>
      </c>
      <c r="B19" s="80"/>
      <c r="C19" s="80"/>
      <c r="D19" s="80"/>
      <c r="E19" s="80"/>
    </row>
    <row r="20" spans="1:8">
      <c r="A20" s="80"/>
      <c r="B20" s="80"/>
      <c r="C20" s="80"/>
      <c r="D20" s="80"/>
      <c r="E20" s="80"/>
      <c r="F20" s="2">
        <f>3803.6+597.4</f>
        <v>4401</v>
      </c>
      <c r="G20" s="2">
        <v>3</v>
      </c>
    </row>
    <row r="21" spans="1:8" ht="13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>
      <c r="A22" s="22" t="s">
        <v>49</v>
      </c>
      <c r="B22" s="9" t="s">
        <v>34</v>
      </c>
      <c r="C22" s="3" t="s">
        <v>4</v>
      </c>
      <c r="D22" s="3">
        <v>14.4</v>
      </c>
      <c r="E22" s="8">
        <f>D22*F20*G20</f>
        <v>190123.2</v>
      </c>
      <c r="H22" s="20"/>
    </row>
    <row r="23" spans="1:8">
      <c r="A23" s="7" t="s">
        <v>44</v>
      </c>
      <c r="B23" s="9" t="s">
        <v>24</v>
      </c>
      <c r="C23" s="3" t="s">
        <v>4</v>
      </c>
      <c r="D23" s="3">
        <v>5.42</v>
      </c>
      <c r="E23" s="8">
        <f>D23*F20*G20</f>
        <v>71560.259999999995</v>
      </c>
      <c r="H23" s="20"/>
    </row>
    <row r="24" spans="1:8" ht="38.25">
      <c r="A24" s="7" t="s">
        <v>89</v>
      </c>
      <c r="B24" s="9" t="s">
        <v>90</v>
      </c>
      <c r="C24" s="3" t="s">
        <v>4</v>
      </c>
      <c r="D24" s="3"/>
      <c r="E24" s="8">
        <v>967.15</v>
      </c>
    </row>
    <row r="25" spans="1:8">
      <c r="A25" s="7" t="s">
        <v>52</v>
      </c>
      <c r="B25" s="9" t="s">
        <v>88</v>
      </c>
      <c r="C25" s="3" t="s">
        <v>39</v>
      </c>
      <c r="D25" s="3"/>
      <c r="E25" s="8">
        <v>4587.08</v>
      </c>
      <c r="H25" s="20"/>
    </row>
    <row r="26" spans="1:8">
      <c r="A26" s="7" t="s">
        <v>53</v>
      </c>
      <c r="B26" s="9" t="s">
        <v>88</v>
      </c>
      <c r="C26" s="3" t="s">
        <v>39</v>
      </c>
      <c r="D26" s="3"/>
      <c r="E26" s="8">
        <v>19003.919999999998</v>
      </c>
      <c r="H26" s="20"/>
    </row>
    <row r="27" spans="1:8">
      <c r="A27" s="7" t="s">
        <v>54</v>
      </c>
      <c r="B27" s="9" t="s">
        <v>88</v>
      </c>
      <c r="C27" s="3" t="s">
        <v>39</v>
      </c>
      <c r="D27" s="3"/>
      <c r="E27" s="8">
        <v>7530.65</v>
      </c>
      <c r="H27" s="20"/>
    </row>
    <row r="28" spans="1:8">
      <c r="A28" s="7" t="s">
        <v>55</v>
      </c>
      <c r="B28" s="9" t="s">
        <v>88</v>
      </c>
      <c r="C28" s="3" t="s">
        <v>39</v>
      </c>
      <c r="D28" s="3"/>
      <c r="E28" s="8">
        <v>12869.53</v>
      </c>
      <c r="H28" s="20"/>
    </row>
    <row r="29" spans="1:8">
      <c r="A29" s="7" t="s">
        <v>30</v>
      </c>
      <c r="B29" s="9" t="s">
        <v>88</v>
      </c>
      <c r="C29" s="3" t="s">
        <v>39</v>
      </c>
      <c r="D29" s="3"/>
      <c r="E29" s="8">
        <v>1655.77</v>
      </c>
      <c r="H29" s="20"/>
    </row>
    <row r="30" spans="1:8">
      <c r="A30" s="46" t="s">
        <v>91</v>
      </c>
      <c r="B30" s="28" t="s">
        <v>95</v>
      </c>
      <c r="C30" s="3" t="s">
        <v>70</v>
      </c>
      <c r="D30" s="47">
        <v>16</v>
      </c>
      <c r="E30" s="8">
        <f>D30*235.95</f>
        <v>3775.2</v>
      </c>
      <c r="H30" s="20"/>
    </row>
    <row r="31" spans="1:8">
      <c r="A31" s="37" t="s">
        <v>92</v>
      </c>
      <c r="B31" s="28" t="s">
        <v>96</v>
      </c>
      <c r="C31" s="3" t="s">
        <v>70</v>
      </c>
      <c r="D31" s="48">
        <v>12</v>
      </c>
      <c r="E31" s="8">
        <f t="shared" ref="E31:E32" si="0">D31*235.95</f>
        <v>2831.3999999999996</v>
      </c>
      <c r="H31" s="20"/>
    </row>
    <row r="32" spans="1:8">
      <c r="A32" s="37" t="s">
        <v>93</v>
      </c>
      <c r="B32" s="28" t="s">
        <v>96</v>
      </c>
      <c r="C32" s="3" t="s">
        <v>70</v>
      </c>
      <c r="D32" s="48">
        <v>5</v>
      </c>
      <c r="E32" s="8">
        <f t="shared" si="0"/>
        <v>1179.75</v>
      </c>
      <c r="H32" s="20"/>
    </row>
    <row r="33" spans="1:9" ht="30">
      <c r="A33" s="37" t="s">
        <v>94</v>
      </c>
      <c r="B33" s="44" t="s">
        <v>96</v>
      </c>
      <c r="C33" s="3" t="s">
        <v>39</v>
      </c>
      <c r="D33" s="41"/>
      <c r="E33" s="8">
        <v>8720.64</v>
      </c>
      <c r="H33" s="20"/>
    </row>
    <row r="34" spans="1:9" ht="15.75">
      <c r="A34" s="37"/>
      <c r="B34" s="44"/>
      <c r="C34" s="3"/>
      <c r="D34" s="41"/>
      <c r="E34" s="8"/>
      <c r="H34" s="20"/>
    </row>
    <row r="35" spans="1:9">
      <c r="A35" s="10" t="s">
        <v>25</v>
      </c>
      <c r="B35" s="11"/>
      <c r="C35" s="12"/>
      <c r="D35" s="21"/>
      <c r="E35" s="13">
        <f>SUM(E22:E34)</f>
        <v>324804.55000000016</v>
      </c>
    </row>
    <row r="37" spans="1:9" ht="30" customHeight="1">
      <c r="A37" s="81" t="s">
        <v>97</v>
      </c>
      <c r="B37" s="81"/>
      <c r="C37" s="81"/>
      <c r="D37" s="81"/>
      <c r="E37" s="81"/>
      <c r="I37" s="2" t="s">
        <v>37</v>
      </c>
    </row>
    <row r="38" spans="1:9" ht="30" customHeight="1">
      <c r="A38" s="73" t="s">
        <v>21</v>
      </c>
      <c r="B38" s="73"/>
      <c r="C38" s="73"/>
      <c r="D38" s="73"/>
      <c r="E38" s="73"/>
    </row>
    <row r="39" spans="1:9">
      <c r="A39" s="73" t="s">
        <v>20</v>
      </c>
      <c r="B39" s="73"/>
      <c r="C39" s="73"/>
      <c r="D39" s="73"/>
      <c r="E39" s="73"/>
      <c r="F39" s="14"/>
      <c r="G39" s="14"/>
      <c r="H39" s="15"/>
    </row>
    <row r="40" spans="1:9" ht="30" customHeight="1">
      <c r="A40" s="73" t="s">
        <v>33</v>
      </c>
      <c r="B40" s="73"/>
      <c r="C40" s="73"/>
      <c r="D40" s="73"/>
      <c r="E40" s="73"/>
    </row>
    <row r="41" spans="1:9">
      <c r="A41" s="73" t="s">
        <v>18</v>
      </c>
      <c r="B41" s="73"/>
      <c r="C41" s="73"/>
      <c r="D41" s="73"/>
      <c r="E41" s="73"/>
    </row>
    <row r="42" spans="1:9">
      <c r="A42" s="77" t="s">
        <v>5</v>
      </c>
      <c r="B42" s="77"/>
      <c r="C42" s="77"/>
      <c r="D42" s="77"/>
      <c r="E42" s="77"/>
    </row>
    <row r="43" spans="1:9">
      <c r="A43" s="73" t="s">
        <v>18</v>
      </c>
      <c r="B43" s="73"/>
      <c r="C43" s="73"/>
      <c r="D43" s="73"/>
      <c r="E43" s="73"/>
    </row>
    <row r="44" spans="1:9">
      <c r="A44" s="74" t="s">
        <v>31</v>
      </c>
      <c r="B44" s="74"/>
      <c r="C44" s="74"/>
      <c r="D44" s="74"/>
      <c r="E44" s="5"/>
    </row>
    <row r="45" spans="1:9">
      <c r="B45" s="75" t="s">
        <v>19</v>
      </c>
      <c r="C45" s="75"/>
      <c r="D45" s="75"/>
      <c r="E45" s="6" t="s">
        <v>6</v>
      </c>
    </row>
    <row r="46" spans="1:9">
      <c r="A46" s="38"/>
      <c r="B46" s="38"/>
      <c r="C46" s="38"/>
      <c r="D46" s="38"/>
      <c r="E46" s="38"/>
    </row>
    <row r="47" spans="1:9">
      <c r="A47" s="76" t="s">
        <v>32</v>
      </c>
      <c r="B47" s="76"/>
      <c r="C47" s="76"/>
      <c r="D47" s="76"/>
      <c r="E47" s="5"/>
    </row>
    <row r="48" spans="1:9">
      <c r="B48" s="75" t="s">
        <v>19</v>
      </c>
      <c r="C48" s="75"/>
      <c r="D48" s="75"/>
      <c r="E48" s="6" t="s">
        <v>6</v>
      </c>
    </row>
    <row r="50" spans="1:7">
      <c r="A50" s="2" t="s">
        <v>40</v>
      </c>
    </row>
    <row r="51" spans="1:7">
      <c r="A51" s="2" t="s">
        <v>41</v>
      </c>
    </row>
    <row r="52" spans="1:7">
      <c r="A52" s="14" t="s">
        <v>35</v>
      </c>
    </row>
    <row r="53" spans="1:7">
      <c r="A53" s="2" t="s">
        <v>46</v>
      </c>
      <c r="B53" s="16">
        <f>'3кв'!B59</f>
        <v>78308.850000000035</v>
      </c>
    </row>
    <row r="54" spans="1:7" ht="15.75">
      <c r="A54" s="17" t="s">
        <v>98</v>
      </c>
      <c r="B54" s="18"/>
    </row>
    <row r="55" spans="1:7">
      <c r="A55" s="2" t="s">
        <v>42</v>
      </c>
      <c r="B55" s="18">
        <v>311422.24</v>
      </c>
      <c r="F55" s="2" t="s">
        <v>47</v>
      </c>
      <c r="G55" s="2">
        <v>18557.810000000001</v>
      </c>
    </row>
    <row r="56" spans="1:7" ht="30">
      <c r="A56" s="40" t="s">
        <v>50</v>
      </c>
      <c r="B56" s="18">
        <f>330*3</f>
        <v>990</v>
      </c>
    </row>
    <row r="57" spans="1:7" ht="30">
      <c r="A57" s="40" t="s">
        <v>51</v>
      </c>
      <c r="B57" s="18">
        <f>3*300</f>
        <v>900</v>
      </c>
    </row>
    <row r="58" spans="1:7" ht="30">
      <c r="A58" s="40" t="s">
        <v>64</v>
      </c>
      <c r="B58" s="18">
        <f>150*3</f>
        <v>450</v>
      </c>
    </row>
    <row r="59" spans="1:7">
      <c r="A59" s="2" t="s">
        <v>65</v>
      </c>
      <c r="B59" s="2">
        <f>G55+G59</f>
        <v>31375.71</v>
      </c>
      <c r="F59" s="2" t="s">
        <v>48</v>
      </c>
      <c r="G59" s="2">
        <v>12817.9</v>
      </c>
    </row>
    <row r="60" spans="1:7" ht="30">
      <c r="A60" s="40" t="s">
        <v>43</v>
      </c>
      <c r="B60" s="18">
        <f>E35</f>
        <v>324804.55000000016</v>
      </c>
    </row>
    <row r="61" spans="1:7">
      <c r="A61" s="19" t="s">
        <v>36</v>
      </c>
      <c r="B61" s="16">
        <f>(B53+B55+B56+B57+B59+B58)-B60</f>
        <v>98642.249999999884</v>
      </c>
    </row>
    <row r="65" spans="3:3">
      <c r="C65" s="20"/>
    </row>
  </sheetData>
  <mergeCells count="30">
    <mergeCell ref="A7:E7"/>
    <mergeCell ref="A1:E1"/>
    <mergeCell ref="A2:E2"/>
    <mergeCell ref="A3:E3"/>
    <mergeCell ref="D4:E4"/>
    <mergeCell ref="A6:E6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B48:D48"/>
    <mergeCell ref="A20:E20"/>
    <mergeCell ref="A37:E37"/>
    <mergeCell ref="A38:E38"/>
    <mergeCell ref="A39:E39"/>
    <mergeCell ref="A40:E40"/>
    <mergeCell ref="A41:E41"/>
    <mergeCell ref="A42:E42"/>
    <mergeCell ref="A43:E43"/>
    <mergeCell ref="A44:D44"/>
    <mergeCell ref="B45:D45"/>
    <mergeCell ref="A47:D47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7"/>
  <sheetViews>
    <sheetView tabSelected="1" view="pageBreakPreview" topLeftCell="A35" zoomScaleSheetLayoutView="100" workbookViewId="0">
      <selection activeCell="A49" sqref="A49:XFD49"/>
    </sheetView>
  </sheetViews>
  <sheetFormatPr defaultRowHeight="15"/>
  <cols>
    <col min="1" max="1" width="10.5703125" customWidth="1"/>
    <col min="2" max="2" width="54.28515625" customWidth="1"/>
    <col min="3" max="3" width="15.28515625" customWidth="1"/>
    <col min="4" max="4" width="15" customWidth="1"/>
    <col min="5" max="5" width="14.7109375" customWidth="1"/>
    <col min="6" max="6" width="12.42578125" customWidth="1"/>
    <col min="7" max="7" width="12" customWidth="1"/>
    <col min="8" max="8" width="13.5703125" customWidth="1"/>
  </cols>
  <sheetData>
    <row r="1" spans="1:4" ht="15.75">
      <c r="A1" s="90" t="s">
        <v>99</v>
      </c>
      <c r="B1" s="90"/>
      <c r="C1" s="90"/>
      <c r="D1" s="49"/>
    </row>
    <row r="2" spans="1:4" ht="15.75">
      <c r="A2" s="91" t="s">
        <v>100</v>
      </c>
      <c r="B2" s="91"/>
      <c r="C2" s="91"/>
      <c r="D2" s="17"/>
    </row>
    <row r="3" spans="1:4" ht="15.75">
      <c r="A3" s="91" t="s">
        <v>120</v>
      </c>
      <c r="B3" s="91"/>
      <c r="C3" s="91"/>
      <c r="D3" s="17"/>
    </row>
    <row r="4" spans="1:4" ht="15.75">
      <c r="A4" s="90" t="s">
        <v>101</v>
      </c>
      <c r="B4" s="90"/>
      <c r="C4" s="90"/>
      <c r="D4" s="49"/>
    </row>
    <row r="5" spans="1:4" ht="15.75">
      <c r="A5" s="92"/>
      <c r="B5" s="92"/>
      <c r="C5" s="92"/>
      <c r="D5" s="1"/>
    </row>
    <row r="6" spans="1:4" ht="15.75">
      <c r="A6" s="17"/>
      <c r="B6" s="50" t="s">
        <v>102</v>
      </c>
      <c r="C6" s="51">
        <f>'1кв'!B51</f>
        <v>57998.38</v>
      </c>
      <c r="D6" s="52"/>
    </row>
    <row r="7" spans="1:4" ht="15.75">
      <c r="A7" s="53" t="s">
        <v>103</v>
      </c>
      <c r="B7" s="50" t="s">
        <v>125</v>
      </c>
      <c r="C7" s="51"/>
      <c r="D7" s="52"/>
    </row>
    <row r="8" spans="1:4" ht="15.75">
      <c r="A8" s="17"/>
      <c r="B8" s="54" t="s">
        <v>104</v>
      </c>
      <c r="C8" s="51"/>
      <c r="D8" s="52"/>
    </row>
    <row r="9" spans="1:4" ht="15.75">
      <c r="A9" s="17"/>
      <c r="B9" s="7" t="s">
        <v>128</v>
      </c>
      <c r="C9" s="51"/>
      <c r="D9" s="52"/>
    </row>
    <row r="10" spans="1:4" ht="15.75">
      <c r="A10" s="17"/>
      <c r="B10" s="7" t="s">
        <v>126</v>
      </c>
      <c r="C10" s="51"/>
      <c r="D10" s="52"/>
    </row>
    <row r="11" spans="1:4" ht="15.75">
      <c r="A11" s="17"/>
      <c r="B11" s="7" t="s">
        <v>129</v>
      </c>
      <c r="C11" s="51"/>
      <c r="D11" s="52"/>
    </row>
    <row r="12" spans="1:4" ht="15.75">
      <c r="A12" s="17"/>
      <c r="B12" s="7" t="s">
        <v>127</v>
      </c>
      <c r="C12" s="51"/>
      <c r="D12" s="52"/>
    </row>
    <row r="13" spans="1:4" ht="15.75">
      <c r="B13" s="55" t="s">
        <v>105</v>
      </c>
      <c r="C13" s="68">
        <f>'1кв'!B53+'2кв'!B51+'3кв'!B53+'4кв'!B55</f>
        <v>1188230.3999999999</v>
      </c>
      <c r="D13" s="56"/>
    </row>
    <row r="14" spans="1:4" ht="30">
      <c r="A14" s="53"/>
      <c r="B14" s="57" t="s">
        <v>106</v>
      </c>
      <c r="C14" s="68">
        <f>'1кв'!B54+'2кв'!B52+'3кв'!B54+'4кв'!B56</f>
        <v>3960</v>
      </c>
      <c r="D14" s="56"/>
    </row>
    <row r="15" spans="1:4" ht="30">
      <c r="A15" s="53"/>
      <c r="B15" s="57" t="s">
        <v>107</v>
      </c>
      <c r="C15" s="68">
        <f>'1кв'!B55+'2кв'!B53+'3кв'!B55+'4кв'!B57</f>
        <v>3600</v>
      </c>
      <c r="D15" s="56"/>
    </row>
    <row r="16" spans="1:4" ht="30">
      <c r="A16" s="53"/>
      <c r="B16" s="57" t="s">
        <v>108</v>
      </c>
      <c r="C16" s="68">
        <f>'1кв'!B56+'2кв'!B54+'3кв'!B56+'4кв'!B58</f>
        <v>1800</v>
      </c>
      <c r="D16" s="56"/>
    </row>
    <row r="17" spans="1:5" ht="15.75">
      <c r="A17" s="53"/>
      <c r="B17" s="57" t="s">
        <v>109</v>
      </c>
      <c r="C17" s="68">
        <f>'1кв'!G57+'2кв'!G55+'3кв'!G57+'4кв'!G59</f>
        <v>37006.239999999998</v>
      </c>
      <c r="D17" s="56"/>
    </row>
    <row r="18" spans="1:5" ht="15.75">
      <c r="A18" s="53"/>
      <c r="B18" s="57" t="s">
        <v>110</v>
      </c>
      <c r="C18" s="68">
        <f>'1кв'!G53+'2кв'!G51+'3кв'!G53+'4кв'!G55</f>
        <v>71702.899999999994</v>
      </c>
      <c r="D18" s="56"/>
    </row>
    <row r="19" spans="1:5" ht="15.75">
      <c r="A19" s="58"/>
      <c r="B19" s="55" t="s">
        <v>111</v>
      </c>
      <c r="C19" s="59">
        <f>SUM(C13:C18)</f>
        <v>1306299.5399999998</v>
      </c>
      <c r="D19" s="52">
        <f>'1кв'!B53+'1кв'!B54+'1кв'!B55+'1кв'!B56+'1кв'!B57+'2кв'!B51+'2кв'!B52+'2кв'!B53+'2кв'!B54+'2кв'!B55+'3кв'!B53+'3кв'!B54+'3кв'!B55+'3кв'!B56+'3кв'!B57+'4кв'!B55+'4кв'!B56+'4кв'!B57+'4кв'!B58+'4кв'!B59</f>
        <v>1306299.54</v>
      </c>
    </row>
    <row r="20" spans="1:5" ht="15.75">
      <c r="A20" s="1"/>
      <c r="B20" s="93"/>
      <c r="C20" s="93"/>
      <c r="D20" s="60"/>
    </row>
    <row r="21" spans="1:5" ht="15.75">
      <c r="A21" s="61" t="s">
        <v>112</v>
      </c>
      <c r="B21" s="22" t="s">
        <v>49</v>
      </c>
      <c r="C21" s="69">
        <f>'1кв'!E22+'2кв'!E22+'3кв'!E22+'4кв'!E22</f>
        <v>732238.37999999989</v>
      </c>
      <c r="D21" s="60"/>
    </row>
    <row r="22" spans="1:5" ht="15.75">
      <c r="A22" s="61"/>
      <c r="B22" s="22" t="s">
        <v>130</v>
      </c>
      <c r="C22" s="69">
        <f>'4кв'!E24</f>
        <v>967.15</v>
      </c>
      <c r="D22" s="60"/>
    </row>
    <row r="23" spans="1:5" ht="30">
      <c r="A23" s="61"/>
      <c r="B23" s="7" t="s">
        <v>56</v>
      </c>
      <c r="C23" s="69">
        <f>'1кв'!E23</f>
        <v>7412.0399999999991</v>
      </c>
      <c r="D23" s="60"/>
    </row>
    <row r="24" spans="1:5" ht="15.75">
      <c r="A24" s="61"/>
      <c r="B24" s="7" t="s">
        <v>44</v>
      </c>
      <c r="C24" s="69">
        <f>'1кв'!E24+'2кв'!E23+'3кв'!E23+'4кв'!E23</f>
        <v>275150.52</v>
      </c>
      <c r="D24" s="60"/>
    </row>
    <row r="25" spans="1:5" ht="15.75">
      <c r="A25" s="61"/>
      <c r="B25" s="7" t="s">
        <v>52</v>
      </c>
      <c r="C25" s="69">
        <f>'1кв'!E25+'2кв'!E24+'3кв'!E24+'4кв'!E25</f>
        <v>20103.43</v>
      </c>
      <c r="D25" s="60"/>
    </row>
    <row r="26" spans="1:5" ht="15.75">
      <c r="A26" s="61"/>
      <c r="B26" s="7" t="s">
        <v>53</v>
      </c>
      <c r="C26" s="69">
        <f>'1кв'!E26+'2кв'!E25+'3кв'!E25+'4кв'!E26</f>
        <v>72668.67</v>
      </c>
      <c r="D26" s="60"/>
    </row>
    <row r="27" spans="1:5" ht="15.75">
      <c r="A27" s="61"/>
      <c r="B27" s="7" t="s">
        <v>54</v>
      </c>
      <c r="C27" s="69">
        <f>'1кв'!E27+'2кв'!E26+'3кв'!E26+'4кв'!E27</f>
        <v>27511.739999999998</v>
      </c>
      <c r="D27" s="60"/>
    </row>
    <row r="28" spans="1:5" ht="15.75">
      <c r="A28" s="61"/>
      <c r="B28" s="7" t="s">
        <v>55</v>
      </c>
      <c r="C28" s="69">
        <f>'1кв'!E28+'2кв'!E27+'3кв'!E27+'4кв'!E28</f>
        <v>37040.47</v>
      </c>
      <c r="D28" s="60"/>
    </row>
    <row r="29" spans="1:5" ht="15.75">
      <c r="A29" s="1"/>
      <c r="B29" s="7" t="s">
        <v>30</v>
      </c>
      <c r="C29" s="69">
        <f>'1кв'!E29+'2кв'!E28+'3кв'!E28+'4кв'!E29</f>
        <v>3653.5299999999997</v>
      </c>
      <c r="D29" s="60"/>
      <c r="E29" s="62"/>
    </row>
    <row r="30" spans="1:5" ht="15.75">
      <c r="A30" s="61"/>
      <c r="B30" s="63" t="s">
        <v>131</v>
      </c>
      <c r="C30" s="70">
        <f>'2кв'!E29+'3кв'!E31+'3кв'!E32+'4кв'!E30+'4кв'!E31+'4кв'!E32</f>
        <v>11054.689999999999</v>
      </c>
      <c r="D30" s="60"/>
    </row>
    <row r="31" spans="1:5" ht="15.75">
      <c r="A31" s="61"/>
      <c r="B31" s="64" t="s">
        <v>113</v>
      </c>
      <c r="C31" s="70">
        <f>SUM(C33:C39)</f>
        <v>77855.049999999988</v>
      </c>
      <c r="D31" s="60"/>
    </row>
    <row r="32" spans="1:5" ht="15.75">
      <c r="A32" s="61"/>
      <c r="B32" s="54" t="s">
        <v>104</v>
      </c>
      <c r="C32" s="70"/>
      <c r="D32" s="60"/>
    </row>
    <row r="33" spans="1:5" ht="15.75">
      <c r="A33" s="61"/>
      <c r="B33" s="7" t="s">
        <v>132</v>
      </c>
      <c r="C33" s="71">
        <f>'1кв'!E30</f>
        <v>10550.7</v>
      </c>
      <c r="D33" s="60"/>
    </row>
    <row r="34" spans="1:5" ht="15.75">
      <c r="A34" s="61"/>
      <c r="B34" s="7" t="s">
        <v>133</v>
      </c>
      <c r="C34" s="45">
        <f>'1кв'!E31</f>
        <v>30615.67</v>
      </c>
      <c r="D34" s="60"/>
    </row>
    <row r="35" spans="1:5" ht="15.75">
      <c r="A35" s="61"/>
      <c r="B35" s="7" t="s">
        <v>134</v>
      </c>
      <c r="C35" s="45">
        <f>'2кв'!E30</f>
        <v>25315.37</v>
      </c>
      <c r="D35" s="60"/>
    </row>
    <row r="36" spans="1:5" ht="15.75">
      <c r="A36" s="61"/>
      <c r="B36" s="37" t="s">
        <v>135</v>
      </c>
      <c r="C36" s="45">
        <f>'3кв'!E29</f>
        <v>908.14</v>
      </c>
      <c r="D36" s="60"/>
    </row>
    <row r="37" spans="1:5" ht="15.75">
      <c r="A37" s="61"/>
      <c r="B37" s="37" t="s">
        <v>136</v>
      </c>
      <c r="C37" s="45">
        <f>'3кв'!E30</f>
        <v>1744.53</v>
      </c>
      <c r="D37" s="60"/>
    </row>
    <row r="38" spans="1:5" ht="15.75">
      <c r="A38" s="61"/>
      <c r="B38" s="37" t="s">
        <v>137</v>
      </c>
      <c r="C38" s="45">
        <f>'4кв'!E33</f>
        <v>8720.64</v>
      </c>
      <c r="D38" s="60"/>
    </row>
    <row r="39" spans="1:5" ht="15.75">
      <c r="A39" s="61"/>
      <c r="B39" s="29"/>
      <c r="C39" s="45"/>
      <c r="D39" s="60"/>
    </row>
    <row r="40" spans="1:5" ht="15.75">
      <c r="A40" s="1"/>
      <c r="B40" s="65" t="s">
        <v>114</v>
      </c>
      <c r="C40" s="72">
        <f>SUM(C21:C31)</f>
        <v>1265655.67</v>
      </c>
      <c r="D40" s="60">
        <f>'1кв'!E33+'2кв'!E31+'3кв'!E33+'4кв'!E35</f>
        <v>1265655.67</v>
      </c>
      <c r="E40" s="62">
        <f>C40-D40</f>
        <v>0</v>
      </c>
    </row>
    <row r="41" spans="1:5" ht="15.75">
      <c r="A41" s="1"/>
      <c r="B41" s="66" t="s">
        <v>138</v>
      </c>
      <c r="C41" s="72">
        <f>C6+C19-C40</f>
        <v>98642.249999999767</v>
      </c>
      <c r="D41" s="60"/>
    </row>
    <row r="42" spans="1:5" ht="15.75">
      <c r="A42" s="1"/>
      <c r="B42" s="53"/>
      <c r="C42" s="53"/>
      <c r="D42" s="60"/>
    </row>
    <row r="43" spans="1:5" ht="15.75">
      <c r="A43" s="1"/>
      <c r="B43" s="53" t="s">
        <v>115</v>
      </c>
      <c r="C43" s="53"/>
      <c r="D43" s="60"/>
    </row>
    <row r="44" spans="1:5" ht="15.75">
      <c r="A44" s="1"/>
      <c r="B44" s="53" t="s">
        <v>116</v>
      </c>
      <c r="C44" s="53">
        <v>105724.62</v>
      </c>
      <c r="D44" s="60"/>
    </row>
    <row r="45" spans="1:5" ht="15.75">
      <c r="A45" s="1"/>
      <c r="B45" s="67" t="s">
        <v>121</v>
      </c>
      <c r="C45" s="67">
        <v>114206.26</v>
      </c>
      <c r="D45" s="60"/>
    </row>
    <row r="46" spans="1:5" ht="15.75">
      <c r="A46" s="1"/>
      <c r="B46" s="53" t="s">
        <v>117</v>
      </c>
      <c r="C46" s="53">
        <f>C45-C44</f>
        <v>8481.64</v>
      </c>
      <c r="D46" s="60"/>
    </row>
    <row r="47" spans="1:5" ht="15.75">
      <c r="A47" s="1"/>
      <c r="B47" s="53"/>
      <c r="C47" s="53"/>
      <c r="D47" s="60"/>
    </row>
    <row r="48" spans="1:5" ht="15.75">
      <c r="A48" s="1"/>
      <c r="B48" s="53"/>
      <c r="C48" s="53"/>
      <c r="D48" s="60"/>
    </row>
    <row r="49" spans="1:4" ht="15.75">
      <c r="A49" s="1"/>
      <c r="B49" s="53"/>
      <c r="C49" s="53"/>
      <c r="D49" s="60"/>
    </row>
    <row r="50" spans="1:4" ht="15.75">
      <c r="A50" s="1"/>
      <c r="B50" s="53"/>
      <c r="C50" s="53"/>
      <c r="D50" s="60"/>
    </row>
    <row r="51" spans="1:4" ht="15.75">
      <c r="A51" s="1" t="s">
        <v>118</v>
      </c>
      <c r="B51" s="53" t="s">
        <v>122</v>
      </c>
      <c r="C51" s="53"/>
      <c r="D51" s="60"/>
    </row>
    <row r="52" spans="1:4" ht="15.75">
      <c r="A52" s="1"/>
      <c r="B52" s="53" t="s">
        <v>123</v>
      </c>
      <c r="C52" s="53"/>
      <c r="D52" s="60"/>
    </row>
    <row r="53" spans="1:4" ht="15.75">
      <c r="A53" s="1"/>
      <c r="B53" s="53" t="s">
        <v>124</v>
      </c>
      <c r="C53" s="53"/>
      <c r="D53" s="60"/>
    </row>
    <row r="54" spans="1:4" ht="15.75">
      <c r="A54" s="1"/>
      <c r="B54" s="53"/>
      <c r="C54" s="53"/>
      <c r="D54" s="60"/>
    </row>
    <row r="55" spans="1:4" ht="15.75">
      <c r="A55" s="1"/>
      <c r="B55" s="53" t="s">
        <v>119</v>
      </c>
      <c r="C55" s="53"/>
      <c r="D55" s="60"/>
    </row>
    <row r="56" spans="1:4" ht="15.75">
      <c r="A56" s="1"/>
      <c r="B56" s="53"/>
      <c r="C56" s="53"/>
      <c r="D56" s="60"/>
    </row>
    <row r="57" spans="1:4" ht="15.75">
      <c r="A57" s="1"/>
      <c r="B57" s="53"/>
      <c r="C57" s="53"/>
      <c r="D57" s="60"/>
    </row>
  </sheetData>
  <mergeCells count="6">
    <mergeCell ref="B20:C2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2023-03-02T10:53:49Z</dcterms:modified>
</cp:coreProperties>
</file>