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'1кв'!$A$1:$E$54</definedName>
    <definedName name="_xlnm.Print_Area" localSheetId="1">'2кв'!$A$1:$E$56</definedName>
    <definedName name="_xlnm.Print_Area" localSheetId="2">'3кв'!$A$1:$E$56</definedName>
    <definedName name="_xlnm.Print_Area" localSheetId="3">'4кв'!$A$1:$E$55</definedName>
    <definedName name="_xlnm.Print_Area" localSheetId="4">отчет!$A$1:$C$49</definedName>
  </definedNames>
  <calcPr calcId="124519"/>
</workbook>
</file>

<file path=xl/calcChain.xml><?xml version="1.0" encoding="utf-8"?>
<calcChain xmlns="http://schemas.openxmlformats.org/spreadsheetml/2006/main">
  <c r="C16" i="24"/>
  <c r="C15"/>
  <c r="C14"/>
  <c r="C13"/>
  <c r="C17" s="1"/>
  <c r="D35"/>
  <c r="C33"/>
  <c r="C32"/>
  <c r="C31"/>
  <c r="C28"/>
  <c r="C27"/>
  <c r="C26"/>
  <c r="C24"/>
  <c r="C25"/>
  <c r="C23"/>
  <c r="C22"/>
  <c r="C20"/>
  <c r="C19"/>
  <c r="C6" l="1"/>
  <c r="B55" i="23"/>
  <c r="B49"/>
  <c r="E30"/>
  <c r="C41" i="24"/>
  <c r="C29"/>
  <c r="C35" s="1"/>
  <c r="B53" i="23"/>
  <c r="B52"/>
  <c r="E24"/>
  <c r="E32" s="1"/>
  <c r="B54" s="1"/>
  <c r="E22"/>
  <c r="C36" i="24" l="1"/>
  <c r="E32" i="22"/>
  <c r="B51"/>
  <c r="B49"/>
  <c r="E30" l="1"/>
  <c r="B54"/>
  <c r="B53"/>
  <c r="E24"/>
  <c r="E22"/>
  <c r="B55" l="1"/>
  <c r="B56" s="1"/>
  <c r="B52" i="21"/>
  <c r="B50"/>
  <c r="E33"/>
  <c r="E30" l="1"/>
  <c r="E29"/>
  <c r="B54" l="1"/>
  <c r="B53"/>
  <c r="E24"/>
  <c r="E22"/>
  <c r="B55" l="1"/>
  <c r="B56" s="1"/>
  <c r="B50" i="20"/>
  <c r="E30"/>
  <c r="E31" l="1"/>
  <c r="B52" l="1"/>
  <c r="B51"/>
  <c r="E25"/>
  <c r="E23"/>
  <c r="B53" s="1"/>
  <c r="E22"/>
  <c r="B54" l="1"/>
</calcChain>
</file>

<file path=xl/sharedStrings.xml><?xml version="1.0" encoding="utf-8"?>
<sst xmlns="http://schemas.openxmlformats.org/spreadsheetml/2006/main" count="350" uniqueCount="126">
  <si>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</si>
  <si>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</si>
  <si>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</si>
  <si>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</si>
  <si>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</si>
  <si>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</si>
  <si>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</si>
  <si>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</si>
  <si>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</si>
  <si>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</si>
  <si>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</si>
  <si>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</si>
  <si>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</si>
  <si>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</si>
  <si>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</si>
  <si>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</si>
  <si>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</si>
  <si>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</si>
  <si>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</si>
  <si>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</si>
  <si>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</si>
  <si>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</si>
  <si>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</si>
  <si>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</si>
  <si>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</si>
  <si>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</si>
  <si>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</si>
  <si>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</si>
  <si>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Лизы Чайкиной, д. 1а/6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</si>
  <si>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№60  от   01.11.2015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</si>
  <si>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</si>
  <si>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</si>
  <si>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</si>
  <si>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</si>
  <si>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</si>
  <si>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</si>
  <si>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</si>
  <si>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</si>
  <si>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</si>
  <si>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Sдома=1934,85м2</t>
  </si>
  <si>
    <t>Работы по содержанию и тек. ремонту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</si>
  <si>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Горбаневой Дины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</si>
  <si>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04.05.2018г.</t>
    </r>
  </si>
  <si>
    <t>Остаток на начало квартала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</si>
  <si>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Гобаневой Д.С.</t>
    </r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</si>
  <si>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</si>
  <si>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</si>
  <si>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</si>
  <si>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</si>
  <si>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Интернет квант-телеком</t>
  </si>
  <si>
    <t>март</t>
  </si>
  <si>
    <t>холодная вода на СОИ</t>
  </si>
  <si>
    <t>электроэнергия на СОИ</t>
  </si>
  <si>
    <t>водоотведение на СОИ</t>
  </si>
  <si>
    <t>Обработка подъездов хлорсодержащими растворами опрыскивание 1 раз в неделю</t>
  </si>
  <si>
    <t>за 1 квартал 2022 года</t>
  </si>
  <si>
    <t>"31" 03 2022 г.</t>
  </si>
  <si>
    <t>Уборка подвала 2м3</t>
  </si>
  <si>
    <t xml:space="preserve">           2. Всего за период с "01" 01 2022 г. по "31" 03 2022 г. выполнено работ (оказано услуг) на общую сумму сто двадцать девять тысяч девяносто рублей 56 копеек</t>
  </si>
  <si>
    <t>Предъявлено населению 138953,42</t>
  </si>
  <si>
    <t>за 2 квартал 2022 года</t>
  </si>
  <si>
    <t>"30" 06 2022 г.</t>
  </si>
  <si>
    <t>2 квартал</t>
  </si>
  <si>
    <t>апрель</t>
  </si>
  <si>
    <t>май</t>
  </si>
  <si>
    <t>Замена участка лежака КНС в подвале 1 подьезд</t>
  </si>
  <si>
    <t>ч/час</t>
  </si>
  <si>
    <t>Реконструкция качелей, установка стендов (10% стоимости)</t>
  </si>
  <si>
    <t>ХВС полив</t>
  </si>
  <si>
    <t xml:space="preserve">           2. Всего за период с "01" 04 2022 г. по "30" 06 2022 г. выполнено работ (оказано услуг) на общую сумму сто двадцать восемь тысяч триста восемьдесят семь рублей 01 копейка</t>
  </si>
  <si>
    <t>Предъявлено населению 136390,69</t>
  </si>
  <si>
    <t xml:space="preserve">Ремонт полов. плитки </t>
  </si>
  <si>
    <t>за 3 квартал 2022 года</t>
  </si>
  <si>
    <t>"30" 09 2022 г.</t>
  </si>
  <si>
    <t>3 квартал</t>
  </si>
  <si>
    <t>Ремонт плиточнокго покрытия крылец (смета)</t>
  </si>
  <si>
    <t>сентябрь</t>
  </si>
  <si>
    <t>Перечислено за  победу в конкурсе по благоустройству</t>
  </si>
  <si>
    <t>Ремонт отдельных мест брусчатки  (кв.1)</t>
  </si>
  <si>
    <t>Предъявлено населению 152495,47</t>
  </si>
  <si>
    <t xml:space="preserve">           2. Всего за период с "01" 07 2022 г. по "30" 09 2022 г. выполнено работ (оказано услуг) на общую сумму сто пятьдесят тысяч семьсот девяното два рубля 81 копейка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</si>
  <si>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</si>
  <si>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</si>
  <si>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</si>
  <si>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</si>
  <si>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</si>
  <si>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</si>
  <si>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* холодная вода для ГВС на СОИ-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</si>
  <si>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</si>
  <si>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</si>
  <si>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</si>
  <si>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</si>
  <si>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</si>
  <si>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</si>
  <si>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опрыскивание 1 раз в неделю (1 квартал)</t>
  </si>
  <si>
    <t>Полив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</si>
  <si>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</si>
  <si>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</si>
  <si>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</si>
  <si>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</si>
  <si>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</si>
  <si>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</si>
  <si>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</si>
  <si>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</si>
  <si>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</si>
  <si>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</si>
  <si>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</si>
  <si>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</si>
  <si>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за 4 квартал 2022 года</t>
  </si>
  <si>
    <t>"31" 12 2022 г.</t>
  </si>
  <si>
    <t>4 квартал</t>
  </si>
  <si>
    <t>Изготовление ОДПУ ХВС (смета)</t>
  </si>
  <si>
    <t>Монтаж, пайка кранов (кв.2)</t>
  </si>
  <si>
    <t>октябрь</t>
  </si>
  <si>
    <t>ч/ч</t>
  </si>
  <si>
    <t xml:space="preserve">           2. Всего за период с "01" 10 2022 г. по "31" 12 2022 г. выполнено работ (оказано услуг) на общую сумму сто шестьдесят одна тысяча восемьсот  пятьдесят  шесть рублей 58 копеек</t>
  </si>
  <si>
    <t>Предъявлено населению 149473,96</t>
  </si>
  <si>
    <t>по ж.д. ул.Лизы Чайкиной, д.1а/6</t>
  </si>
  <si>
    <t>* холодная вода на СОИ - 13611,4</t>
  </si>
  <si>
    <t>* электроэнергия на СОИ-13872,28</t>
  </si>
  <si>
    <t>* водоотведение на СОИ- 13404,42</t>
  </si>
  <si>
    <t>Непредвиденные работы 58 ч/ч</t>
  </si>
  <si>
    <t xml:space="preserve">    * Реконструкция качелей, установка стендов (10% стоимости)</t>
  </si>
  <si>
    <t xml:space="preserve">    * Ремонт плиточнокго покрытия крылец (смета)</t>
  </si>
  <si>
    <t xml:space="preserve">    * Изготовление ОДПУ ХВС (смета)</t>
  </si>
  <si>
    <t>Начислено всего 576208,82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</si>
</sst>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3" fillId="0" borderId="4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6" xfId="0" applyFont="1" applyBorder="1" applyAlignment="1">
      <alignment vertical="center" wrapText="1"/>
    </xf>
    <xf numFmtId="43" fontId="0" fillId="0" borderId="0" xfId="0" applyNumberFormat="1"/>
    <xf numFmtId="0" fontId="4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topLeftCell="A37" zoomScaleSheetLayoutView="100" workbookViewId="0">
      <selection activeCell="C30" sqref="C30:E3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6.75" customHeight="1">
      <c r="A2" s="75" t="s">
        <v>12</v>
      </c>
      <c r="B2" s="76"/>
      <c r="C2" s="76"/>
      <c r="D2" s="76"/>
      <c r="E2" s="76"/>
    </row>
    <row r="3" spans="1:5">
      <c r="A3" s="77" t="s">
        <v>55</v>
      </c>
      <c r="B3" s="77"/>
      <c r="C3" s="77"/>
      <c r="D3" s="77"/>
      <c r="E3" s="77"/>
    </row>
    <row r="4" spans="1:5" s="1" customFormat="1" ht="15.75">
      <c r="A4" s="23" t="s">
        <v>13</v>
      </c>
      <c r="B4" s="4"/>
      <c r="C4" s="4"/>
      <c r="D4" s="4"/>
      <c r="E4" s="24" t="s">
        <v>56</v>
      </c>
    </row>
    <row r="5" spans="1:5">
      <c r="A5" s="27"/>
      <c r="B5" s="4"/>
      <c r="C5" s="4"/>
      <c r="D5" s="4"/>
      <c r="E5" s="4"/>
    </row>
    <row r="6" spans="1:5" ht="15" customHeight="1">
      <c r="A6" s="78" t="s">
        <v>0</v>
      </c>
      <c r="B6" s="78"/>
      <c r="C6" s="78"/>
      <c r="D6" s="78"/>
      <c r="E6" s="78"/>
    </row>
    <row r="7" spans="1:5" ht="17.25" customHeight="1">
      <c r="A7" s="79" t="s">
        <v>28</v>
      </c>
      <c r="B7" s="79"/>
      <c r="C7" s="79"/>
      <c r="D7" s="79"/>
      <c r="E7" s="79"/>
    </row>
    <row r="8" spans="1:5" ht="17.25" customHeight="1">
      <c r="A8" s="72" t="s">
        <v>1</v>
      </c>
      <c r="B8" s="72"/>
      <c r="C8" s="72"/>
      <c r="D8" s="72"/>
      <c r="E8" s="72"/>
    </row>
    <row r="9" spans="1:5" ht="14.25" customHeight="1">
      <c r="A9" s="78" t="s">
        <v>41</v>
      </c>
      <c r="B9" s="78"/>
      <c r="C9" s="78"/>
      <c r="D9" s="78"/>
      <c r="E9" s="78"/>
    </row>
    <row r="10" spans="1:5" ht="22.5" customHeight="1">
      <c r="A10" s="80" t="s">
        <v>14</v>
      </c>
      <c r="B10" s="81"/>
      <c r="C10" s="81"/>
      <c r="D10" s="81"/>
      <c r="E10" s="81"/>
    </row>
    <row r="11" spans="1:5" ht="34.5" customHeight="1">
      <c r="A11" s="78" t="s">
        <v>42</v>
      </c>
      <c r="B11" s="78"/>
      <c r="C11" s="78"/>
      <c r="D11" s="78"/>
      <c r="E11" s="78"/>
    </row>
    <row r="12" spans="1:5" ht="18" customHeight="1">
      <c r="A12" s="72" t="s">
        <v>15</v>
      </c>
      <c r="B12" s="73"/>
      <c r="C12" s="73"/>
      <c r="D12" s="73"/>
      <c r="E12" s="73"/>
    </row>
    <row r="13" spans="1:5" ht="15" customHeight="1">
      <c r="A13" s="78" t="s">
        <v>24</v>
      </c>
      <c r="B13" s="78"/>
      <c r="C13" s="78"/>
      <c r="D13" s="78"/>
      <c r="E13" s="78"/>
    </row>
    <row r="14" spans="1:5" ht="15" customHeight="1">
      <c r="A14" s="72" t="s">
        <v>2</v>
      </c>
      <c r="B14" s="73"/>
      <c r="C14" s="73"/>
      <c r="D14" s="73"/>
      <c r="E14" s="73"/>
    </row>
    <row r="15" spans="1:5" ht="18.75" customHeight="1">
      <c r="A15" s="78" t="s">
        <v>25</v>
      </c>
      <c r="B15" s="78"/>
      <c r="C15" s="78"/>
      <c r="D15" s="78"/>
      <c r="E15" s="78"/>
    </row>
    <row r="16" spans="1:5" ht="20.25" customHeight="1">
      <c r="A16" s="72" t="s">
        <v>16</v>
      </c>
      <c r="B16" s="73"/>
      <c r="C16" s="73"/>
      <c r="D16" s="73"/>
      <c r="E16" s="73"/>
    </row>
    <row r="17" spans="1:7" ht="36.75" customHeight="1">
      <c r="A17" s="78" t="s">
        <v>17</v>
      </c>
      <c r="B17" s="78"/>
      <c r="C17" s="78"/>
      <c r="D17" s="78"/>
      <c r="E17" s="78"/>
    </row>
    <row r="18" spans="1:7" ht="69" customHeight="1">
      <c r="A18" s="78" t="s">
        <v>29</v>
      </c>
      <c r="B18" s="78"/>
      <c r="C18" s="78"/>
      <c r="D18" s="78"/>
      <c r="E18" s="78"/>
    </row>
    <row r="19" spans="1:7" ht="35.25" customHeight="1">
      <c r="A19" s="83" t="s">
        <v>30</v>
      </c>
      <c r="B19" s="83"/>
      <c r="C19" s="83"/>
      <c r="D19" s="83"/>
      <c r="E19" s="83"/>
    </row>
    <row r="20" spans="1:7" ht="19.5" customHeight="1">
      <c r="A20" s="83"/>
      <c r="B20" s="83"/>
      <c r="C20" s="83"/>
      <c r="D20" s="83"/>
      <c r="E20" s="83"/>
      <c r="F20" s="2">
        <v>1934.85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>
      <c r="A22" s="21" t="s">
        <v>45</v>
      </c>
      <c r="B22" s="9" t="s">
        <v>46</v>
      </c>
      <c r="C22" s="3" t="s">
        <v>4</v>
      </c>
      <c r="D22" s="3">
        <v>13.71</v>
      </c>
      <c r="E22" s="8">
        <f>D22*F20*G20</f>
        <v>79580.380499999999</v>
      </c>
    </row>
    <row r="23" spans="1:7" ht="45">
      <c r="A23" s="7" t="s">
        <v>54</v>
      </c>
      <c r="B23" s="9" t="s">
        <v>32</v>
      </c>
      <c r="C23" s="3" t="s">
        <v>4</v>
      </c>
      <c r="D23" s="3"/>
      <c r="E23" s="8">
        <f>1272.78*2</f>
        <v>2545.56</v>
      </c>
    </row>
    <row r="24" spans="1:7" ht="38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>
      <c r="A25" s="7" t="s">
        <v>47</v>
      </c>
      <c r="B25" s="9" t="s">
        <v>26</v>
      </c>
      <c r="C25" s="3" t="s">
        <v>4</v>
      </c>
      <c r="D25" s="3">
        <v>5</v>
      </c>
      <c r="E25" s="8">
        <f>D25*F20*G20</f>
        <v>29022.75</v>
      </c>
    </row>
    <row r="26" spans="1:7">
      <c r="A26" s="7" t="s">
        <v>51</v>
      </c>
      <c r="B26" s="9" t="s">
        <v>32</v>
      </c>
      <c r="C26" s="3" t="s">
        <v>33</v>
      </c>
      <c r="D26" s="3"/>
      <c r="E26" s="22">
        <v>7008.98</v>
      </c>
    </row>
    <row r="27" spans="1:7">
      <c r="A27" s="7" t="s">
        <v>52</v>
      </c>
      <c r="B27" s="9" t="s">
        <v>32</v>
      </c>
      <c r="C27" s="3" t="s">
        <v>33</v>
      </c>
      <c r="D27" s="3"/>
      <c r="E27" s="8">
        <v>4689.4399999999996</v>
      </c>
    </row>
    <row r="28" spans="1:7">
      <c r="A28" s="7" t="s">
        <v>53</v>
      </c>
      <c r="B28" s="9" t="s">
        <v>32</v>
      </c>
      <c r="C28" s="3" t="s">
        <v>33</v>
      </c>
      <c r="D28" s="3"/>
      <c r="E28" s="8">
        <v>3426.81</v>
      </c>
    </row>
    <row r="29" spans="1:7">
      <c r="A29" s="7" t="s">
        <v>31</v>
      </c>
      <c r="B29" s="9" t="s">
        <v>32</v>
      </c>
      <c r="C29" s="3" t="s">
        <v>33</v>
      </c>
      <c r="D29" s="3"/>
      <c r="E29" s="8">
        <v>0</v>
      </c>
    </row>
    <row r="30" spans="1:7">
      <c r="A30" s="19" t="s">
        <v>57</v>
      </c>
      <c r="B30" s="20" t="s">
        <v>50</v>
      </c>
      <c r="C30" s="3" t="s">
        <v>33</v>
      </c>
      <c r="D30" s="20">
        <v>12</v>
      </c>
      <c r="E30" s="8">
        <f>D30*218.47+2*97.5</f>
        <v>2816.64</v>
      </c>
    </row>
    <row r="31" spans="1:7" s="14" customFormat="1" ht="14.25">
      <c r="A31" s="10" t="s">
        <v>27</v>
      </c>
      <c r="B31" s="11"/>
      <c r="C31" s="12"/>
      <c r="D31" s="12"/>
      <c r="E31" s="13">
        <f>SUM(E22:E30)</f>
        <v>129090.56049999999</v>
      </c>
    </row>
    <row r="33" spans="1:5" ht="34.5" customHeight="1">
      <c r="A33" s="84" t="s">
        <v>58</v>
      </c>
      <c r="B33" s="84"/>
      <c r="C33" s="84"/>
      <c r="D33" s="84"/>
      <c r="E33" s="84"/>
    </row>
    <row r="34" spans="1:5" ht="36" customHeight="1">
      <c r="A34" s="78" t="s">
        <v>21</v>
      </c>
      <c r="B34" s="78"/>
      <c r="C34" s="78"/>
      <c r="D34" s="78"/>
      <c r="E34" s="78"/>
    </row>
    <row r="35" spans="1:5" ht="19.5" customHeight="1">
      <c r="A35" s="78" t="s">
        <v>20</v>
      </c>
      <c r="B35" s="78"/>
      <c r="C35" s="78"/>
      <c r="D35" s="78"/>
      <c r="E35" s="78"/>
    </row>
    <row r="36" spans="1:5" ht="33" customHeight="1">
      <c r="A36" s="78" t="s">
        <v>35</v>
      </c>
      <c r="B36" s="78"/>
      <c r="C36" s="78"/>
      <c r="D36" s="78"/>
      <c r="E36" s="78"/>
    </row>
    <row r="37" spans="1:5">
      <c r="A37" s="78" t="s">
        <v>18</v>
      </c>
      <c r="B37" s="78"/>
      <c r="C37" s="78"/>
      <c r="D37" s="78"/>
      <c r="E37" s="78"/>
    </row>
    <row r="38" spans="1:5">
      <c r="A38" s="82" t="s">
        <v>5</v>
      </c>
      <c r="B38" s="82"/>
      <c r="C38" s="82"/>
      <c r="D38" s="82"/>
      <c r="E38" s="82"/>
    </row>
    <row r="39" spans="1:5">
      <c r="A39" s="78" t="s">
        <v>18</v>
      </c>
      <c r="B39" s="78"/>
      <c r="C39" s="78"/>
      <c r="D39" s="78"/>
      <c r="E39" s="78"/>
    </row>
    <row r="40" spans="1:5">
      <c r="A40" s="85" t="s">
        <v>34</v>
      </c>
      <c r="B40" s="85"/>
      <c r="C40" s="85"/>
      <c r="D40" s="85"/>
      <c r="E40" s="5"/>
    </row>
    <row r="41" spans="1:5">
      <c r="B41" s="86" t="s">
        <v>19</v>
      </c>
      <c r="C41" s="86"/>
      <c r="D41" s="86"/>
      <c r="E41" s="6" t="s">
        <v>6</v>
      </c>
    </row>
    <row r="42" spans="1:5">
      <c r="A42" s="26"/>
      <c r="B42" s="26"/>
      <c r="C42" s="26"/>
      <c r="D42" s="26"/>
      <c r="E42" s="26"/>
    </row>
    <row r="43" spans="1:5">
      <c r="A43" s="87" t="s">
        <v>44</v>
      </c>
      <c r="B43" s="87"/>
      <c r="C43" s="87"/>
      <c r="D43" s="87"/>
      <c r="E43" s="5"/>
    </row>
    <row r="44" spans="1:5">
      <c r="B44" s="86" t="s">
        <v>19</v>
      </c>
      <c r="C44" s="86"/>
      <c r="D44" s="86"/>
      <c r="E44" s="6" t="s">
        <v>6</v>
      </c>
    </row>
    <row r="46" spans="1:5">
      <c r="A46" s="2" t="s">
        <v>39</v>
      </c>
    </row>
    <row r="47" spans="1:5">
      <c r="A47" s="14" t="s">
        <v>36</v>
      </c>
    </row>
    <row r="48" spans="1:5">
      <c r="A48" s="2" t="s">
        <v>43</v>
      </c>
      <c r="B48" s="15">
        <v>21419.46</v>
      </c>
    </row>
    <row r="49" spans="1:2" ht="30">
      <c r="A49" s="25" t="s">
        <v>59</v>
      </c>
      <c r="B49" s="16"/>
    </row>
    <row r="50" spans="1:2">
      <c r="A50" s="2" t="s">
        <v>37</v>
      </c>
      <c r="B50" s="16">
        <f>128584.46-5.69</f>
        <v>128578.77</v>
      </c>
    </row>
    <row r="51" spans="1:2">
      <c r="A51" s="25" t="s">
        <v>48</v>
      </c>
      <c r="B51" s="16">
        <f>3*150</f>
        <v>450</v>
      </c>
    </row>
    <row r="52" spans="1:2">
      <c r="A52" s="25" t="s">
        <v>49</v>
      </c>
      <c r="B52" s="16">
        <f>3*150</f>
        <v>450</v>
      </c>
    </row>
    <row r="53" spans="1:2" ht="30">
      <c r="A53" s="25" t="s">
        <v>40</v>
      </c>
      <c r="B53" s="16">
        <f>E31</f>
        <v>129090.56049999999</v>
      </c>
    </row>
    <row r="54" spans="1:2">
      <c r="A54" s="17" t="s">
        <v>38</v>
      </c>
      <c r="B54" s="18">
        <f>B48+B50+B51+B52-B53</f>
        <v>21807.669500000018</v>
      </c>
    </row>
  </sheetData>
  <mergeCells count="29">
    <mergeCell ref="A39:E39"/>
    <mergeCell ref="A40:D40"/>
    <mergeCell ref="B41:D41"/>
    <mergeCell ref="A43:D43"/>
    <mergeCell ref="B44:D44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view="pageBreakPreview" topLeftCell="A40" zoomScaleSheetLayoutView="100" workbookViewId="0">
      <selection activeCell="A31" sqref="A3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6.75" customHeight="1">
      <c r="A2" s="75" t="s">
        <v>12</v>
      </c>
      <c r="B2" s="76"/>
      <c r="C2" s="76"/>
      <c r="D2" s="76"/>
      <c r="E2" s="76"/>
    </row>
    <row r="3" spans="1:5">
      <c r="A3" s="77" t="s">
        <v>60</v>
      </c>
      <c r="B3" s="77"/>
      <c r="C3" s="77"/>
      <c r="D3" s="77"/>
      <c r="E3" s="77"/>
    </row>
    <row r="4" spans="1:5" s="1" customFormat="1" ht="15.75">
      <c r="A4" s="23" t="s">
        <v>13</v>
      </c>
      <c r="B4" s="4"/>
      <c r="C4" s="4"/>
      <c r="D4" s="88" t="s">
        <v>61</v>
      </c>
      <c r="E4" s="88"/>
    </row>
    <row r="5" spans="1:5">
      <c r="A5" s="29"/>
      <c r="B5" s="4"/>
      <c r="C5" s="4"/>
      <c r="D5" s="4"/>
      <c r="E5" s="4"/>
    </row>
    <row r="6" spans="1:5" ht="15" customHeight="1">
      <c r="A6" s="78" t="s">
        <v>0</v>
      </c>
      <c r="B6" s="78"/>
      <c r="C6" s="78"/>
      <c r="D6" s="78"/>
      <c r="E6" s="78"/>
    </row>
    <row r="7" spans="1:5" ht="17.25" customHeight="1">
      <c r="A7" s="79" t="s">
        <v>28</v>
      </c>
      <c r="B7" s="79"/>
      <c r="C7" s="79"/>
      <c r="D7" s="79"/>
      <c r="E7" s="79"/>
    </row>
    <row r="8" spans="1:5" ht="17.25" customHeight="1">
      <c r="A8" s="72" t="s">
        <v>1</v>
      </c>
      <c r="B8" s="72"/>
      <c r="C8" s="72"/>
      <c r="D8" s="72"/>
      <c r="E8" s="72"/>
    </row>
    <row r="9" spans="1:5" ht="14.25" customHeight="1">
      <c r="A9" s="78" t="s">
        <v>41</v>
      </c>
      <c r="B9" s="78"/>
      <c r="C9" s="78"/>
      <c r="D9" s="78"/>
      <c r="E9" s="78"/>
    </row>
    <row r="10" spans="1:5" ht="22.5" customHeight="1">
      <c r="A10" s="80" t="s">
        <v>14</v>
      </c>
      <c r="B10" s="81"/>
      <c r="C10" s="81"/>
      <c r="D10" s="81"/>
      <c r="E10" s="81"/>
    </row>
    <row r="11" spans="1:5" ht="34.5" customHeight="1">
      <c r="A11" s="78" t="s">
        <v>42</v>
      </c>
      <c r="B11" s="78"/>
      <c r="C11" s="78"/>
      <c r="D11" s="78"/>
      <c r="E11" s="78"/>
    </row>
    <row r="12" spans="1:5" ht="18" customHeight="1">
      <c r="A12" s="72" t="s">
        <v>15</v>
      </c>
      <c r="B12" s="73"/>
      <c r="C12" s="73"/>
      <c r="D12" s="73"/>
      <c r="E12" s="73"/>
    </row>
    <row r="13" spans="1:5" ht="15" customHeight="1">
      <c r="A13" s="78" t="s">
        <v>24</v>
      </c>
      <c r="B13" s="78"/>
      <c r="C13" s="78"/>
      <c r="D13" s="78"/>
      <c r="E13" s="78"/>
    </row>
    <row r="14" spans="1:5" ht="15" customHeight="1">
      <c r="A14" s="72" t="s">
        <v>2</v>
      </c>
      <c r="B14" s="73"/>
      <c r="C14" s="73"/>
      <c r="D14" s="73"/>
      <c r="E14" s="73"/>
    </row>
    <row r="15" spans="1:5" ht="18.75" customHeight="1">
      <c r="A15" s="78" t="s">
        <v>25</v>
      </c>
      <c r="B15" s="78"/>
      <c r="C15" s="78"/>
      <c r="D15" s="78"/>
      <c r="E15" s="78"/>
    </row>
    <row r="16" spans="1:5" ht="20.25" customHeight="1">
      <c r="A16" s="72" t="s">
        <v>16</v>
      </c>
      <c r="B16" s="73"/>
      <c r="C16" s="73"/>
      <c r="D16" s="73"/>
      <c r="E16" s="73"/>
    </row>
    <row r="17" spans="1:7" ht="36.75" customHeight="1">
      <c r="A17" s="78" t="s">
        <v>17</v>
      </c>
      <c r="B17" s="78"/>
      <c r="C17" s="78"/>
      <c r="D17" s="78"/>
      <c r="E17" s="78"/>
    </row>
    <row r="18" spans="1:7" ht="69" customHeight="1">
      <c r="A18" s="78" t="s">
        <v>29</v>
      </c>
      <c r="B18" s="78"/>
      <c r="C18" s="78"/>
      <c r="D18" s="78"/>
      <c r="E18" s="78"/>
    </row>
    <row r="19" spans="1:7" ht="35.25" customHeight="1">
      <c r="A19" s="83" t="s">
        <v>30</v>
      </c>
      <c r="B19" s="83"/>
      <c r="C19" s="83"/>
      <c r="D19" s="83"/>
      <c r="E19" s="83"/>
    </row>
    <row r="20" spans="1:7" ht="19.5" customHeight="1">
      <c r="A20" s="83"/>
      <c r="B20" s="83"/>
      <c r="C20" s="83"/>
      <c r="D20" s="83"/>
      <c r="E20" s="83"/>
      <c r="F20" s="2">
        <v>1934.85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>
      <c r="A22" s="21" t="s">
        <v>45</v>
      </c>
      <c r="B22" s="9" t="s">
        <v>46</v>
      </c>
      <c r="C22" s="3" t="s">
        <v>4</v>
      </c>
      <c r="D22" s="3">
        <v>13.71</v>
      </c>
      <c r="E22" s="8">
        <f>D22*F20*G20</f>
        <v>79580.380499999999</v>
      </c>
    </row>
    <row r="23" spans="1:7" ht="38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>
      <c r="A24" s="7" t="s">
        <v>47</v>
      </c>
      <c r="B24" s="9" t="s">
        <v>26</v>
      </c>
      <c r="C24" s="3" t="s">
        <v>4</v>
      </c>
      <c r="D24" s="3">
        <v>5</v>
      </c>
      <c r="E24" s="8">
        <f>D24*F20*G20</f>
        <v>29022.75</v>
      </c>
    </row>
    <row r="25" spans="1:7">
      <c r="A25" s="7" t="s">
        <v>51</v>
      </c>
      <c r="B25" s="9" t="s">
        <v>62</v>
      </c>
      <c r="C25" s="3" t="s">
        <v>33</v>
      </c>
      <c r="D25" s="3"/>
      <c r="E25" s="22">
        <v>1079.53</v>
      </c>
    </row>
    <row r="26" spans="1:7">
      <c r="A26" s="7" t="s">
        <v>52</v>
      </c>
      <c r="B26" s="9" t="s">
        <v>62</v>
      </c>
      <c r="C26" s="3" t="s">
        <v>33</v>
      </c>
      <c r="D26" s="3"/>
      <c r="E26" s="8">
        <v>2976.48</v>
      </c>
    </row>
    <row r="27" spans="1:7">
      <c r="A27" s="7" t="s">
        <v>53</v>
      </c>
      <c r="B27" s="9" t="s">
        <v>62</v>
      </c>
      <c r="C27" s="3" t="s">
        <v>33</v>
      </c>
      <c r="D27" s="3"/>
      <c r="E27" s="8">
        <v>3426.81</v>
      </c>
    </row>
    <row r="28" spans="1:7">
      <c r="A28" s="7" t="s">
        <v>31</v>
      </c>
      <c r="B28" s="9" t="s">
        <v>62</v>
      </c>
      <c r="C28" s="3" t="s">
        <v>33</v>
      </c>
      <c r="D28" s="3"/>
      <c r="E28" s="8">
        <v>5217.3</v>
      </c>
    </row>
    <row r="29" spans="1:7">
      <c r="A29" s="19" t="s">
        <v>71</v>
      </c>
      <c r="B29" s="31" t="s">
        <v>63</v>
      </c>
      <c r="C29" s="32" t="s">
        <v>66</v>
      </c>
      <c r="D29" s="31">
        <v>6</v>
      </c>
      <c r="E29" s="8">
        <f>D29*218.47</f>
        <v>1310.82</v>
      </c>
    </row>
    <row r="30" spans="1:7" ht="30">
      <c r="A30" s="19" t="s">
        <v>65</v>
      </c>
      <c r="B30" s="34" t="s">
        <v>64</v>
      </c>
      <c r="C30" s="32" t="s">
        <v>66</v>
      </c>
      <c r="D30" s="34">
        <v>12</v>
      </c>
      <c r="E30" s="8">
        <f>D30*218.47</f>
        <v>2621.64</v>
      </c>
    </row>
    <row r="31" spans="1:7" ht="45">
      <c r="A31" s="33" t="s">
        <v>67</v>
      </c>
      <c r="B31" s="9" t="s">
        <v>64</v>
      </c>
      <c r="C31" s="3" t="s">
        <v>33</v>
      </c>
      <c r="D31" s="34"/>
      <c r="E31" s="8">
        <v>2966.76</v>
      </c>
    </row>
    <row r="32" spans="1:7">
      <c r="A32" s="33" t="s">
        <v>68</v>
      </c>
      <c r="B32" s="9" t="s">
        <v>62</v>
      </c>
      <c r="C32" s="3" t="s">
        <v>33</v>
      </c>
      <c r="D32" s="34"/>
      <c r="E32" s="8">
        <v>184.54</v>
      </c>
    </row>
    <row r="33" spans="1:5" s="14" customFormat="1" ht="14.25">
      <c r="A33" s="10" t="s">
        <v>27</v>
      </c>
      <c r="B33" s="11"/>
      <c r="C33" s="12"/>
      <c r="D33" s="12"/>
      <c r="E33" s="13">
        <f>SUM(E22:E32)</f>
        <v>128387.01049999999</v>
      </c>
    </row>
    <row r="35" spans="1:5" ht="34.5" customHeight="1">
      <c r="A35" s="84" t="s">
        <v>69</v>
      </c>
      <c r="B35" s="84"/>
      <c r="C35" s="84"/>
      <c r="D35" s="84"/>
      <c r="E35" s="84"/>
    </row>
    <row r="36" spans="1:5" ht="36" customHeight="1">
      <c r="A36" s="78" t="s">
        <v>21</v>
      </c>
      <c r="B36" s="78"/>
      <c r="C36" s="78"/>
      <c r="D36" s="78"/>
      <c r="E36" s="78"/>
    </row>
    <row r="37" spans="1:5" ht="19.5" customHeight="1">
      <c r="A37" s="78" t="s">
        <v>20</v>
      </c>
      <c r="B37" s="78"/>
      <c r="C37" s="78"/>
      <c r="D37" s="78"/>
      <c r="E37" s="78"/>
    </row>
    <row r="38" spans="1:5" ht="33" customHeight="1">
      <c r="A38" s="78" t="s">
        <v>35</v>
      </c>
      <c r="B38" s="78"/>
      <c r="C38" s="78"/>
      <c r="D38" s="78"/>
      <c r="E38" s="78"/>
    </row>
    <row r="39" spans="1:5">
      <c r="A39" s="78" t="s">
        <v>18</v>
      </c>
      <c r="B39" s="78"/>
      <c r="C39" s="78"/>
      <c r="D39" s="78"/>
      <c r="E39" s="78"/>
    </row>
    <row r="40" spans="1:5">
      <c r="A40" s="82" t="s">
        <v>5</v>
      </c>
      <c r="B40" s="82"/>
      <c r="C40" s="82"/>
      <c r="D40" s="82"/>
      <c r="E40" s="82"/>
    </row>
    <row r="41" spans="1:5">
      <c r="A41" s="78" t="s">
        <v>18</v>
      </c>
      <c r="B41" s="78"/>
      <c r="C41" s="78"/>
      <c r="D41" s="78"/>
      <c r="E41" s="78"/>
    </row>
    <row r="42" spans="1:5">
      <c r="A42" s="85" t="s">
        <v>34</v>
      </c>
      <c r="B42" s="85"/>
      <c r="C42" s="85"/>
      <c r="D42" s="85"/>
      <c r="E42" s="5"/>
    </row>
    <row r="43" spans="1:5">
      <c r="B43" s="86" t="s">
        <v>19</v>
      </c>
      <c r="C43" s="86"/>
      <c r="D43" s="86"/>
      <c r="E43" s="6" t="s">
        <v>6</v>
      </c>
    </row>
    <row r="44" spans="1:5">
      <c r="A44" s="28"/>
      <c r="B44" s="28"/>
      <c r="C44" s="28"/>
      <c r="D44" s="28"/>
      <c r="E44" s="28"/>
    </row>
    <row r="45" spans="1:5">
      <c r="A45" s="87" t="s">
        <v>44</v>
      </c>
      <c r="B45" s="87"/>
      <c r="C45" s="87"/>
      <c r="D45" s="87"/>
      <c r="E45" s="5"/>
    </row>
    <row r="46" spans="1:5">
      <c r="B46" s="86" t="s">
        <v>19</v>
      </c>
      <c r="C46" s="86"/>
      <c r="D46" s="86"/>
      <c r="E46" s="6" t="s">
        <v>6</v>
      </c>
    </row>
    <row r="48" spans="1:5">
      <c r="A48" s="2" t="s">
        <v>39</v>
      </c>
    </row>
    <row r="49" spans="1:2">
      <c r="A49" s="14" t="s">
        <v>36</v>
      </c>
    </row>
    <row r="50" spans="1:2">
      <c r="A50" s="2" t="s">
        <v>43</v>
      </c>
      <c r="B50" s="15">
        <f>'1кв'!B54</f>
        <v>21807.669500000018</v>
      </c>
    </row>
    <row r="51" spans="1:2" ht="30">
      <c r="A51" s="30" t="s">
        <v>70</v>
      </c>
      <c r="B51" s="16"/>
    </row>
    <row r="52" spans="1:2">
      <c r="A52" s="2" t="s">
        <v>37</v>
      </c>
      <c r="B52" s="16">
        <f>136269.89-28.26</f>
        <v>136241.63</v>
      </c>
    </row>
    <row r="53" spans="1:2">
      <c r="A53" s="30" t="s">
        <v>48</v>
      </c>
      <c r="B53" s="16">
        <f>3*150</f>
        <v>450</v>
      </c>
    </row>
    <row r="54" spans="1:2">
      <c r="A54" s="30" t="s">
        <v>49</v>
      </c>
      <c r="B54" s="16">
        <f>3*150</f>
        <v>450</v>
      </c>
    </row>
    <row r="55" spans="1:2" ht="30">
      <c r="A55" s="30" t="s">
        <v>40</v>
      </c>
      <c r="B55" s="16">
        <f>E33</f>
        <v>128387.01049999999</v>
      </c>
    </row>
    <row r="56" spans="1:2">
      <c r="A56" s="17" t="s">
        <v>38</v>
      </c>
      <c r="B56" s="18">
        <f>B50+B52+B53+B54-B55</f>
        <v>30562.289000000033</v>
      </c>
    </row>
  </sheetData>
  <mergeCells count="30">
    <mergeCell ref="A45:D45"/>
    <mergeCell ref="B46:D46"/>
    <mergeCell ref="A14:E14"/>
    <mergeCell ref="A8:E8"/>
    <mergeCell ref="A41:E41"/>
    <mergeCell ref="A42:D42"/>
    <mergeCell ref="B43:D43"/>
    <mergeCell ref="A9:E9"/>
    <mergeCell ref="A10:E10"/>
    <mergeCell ref="A11:E11"/>
    <mergeCell ref="A12:E12"/>
    <mergeCell ref="A13:E13"/>
    <mergeCell ref="A39:E39"/>
    <mergeCell ref="A40:E40"/>
    <mergeCell ref="A15:E15"/>
    <mergeCell ref="A16:E16"/>
    <mergeCell ref="A36:E36"/>
    <mergeCell ref="A37:E37"/>
    <mergeCell ref="A38:E38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35:E35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6"/>
  <sheetViews>
    <sheetView view="pageBreakPreview" topLeftCell="A31" zoomScale="85" zoomScaleSheetLayoutView="85" workbookViewId="0">
      <selection activeCell="A52" sqref="A52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6.75" customHeight="1">
      <c r="A2" s="75" t="s">
        <v>12</v>
      </c>
      <c r="B2" s="76"/>
      <c r="C2" s="76"/>
      <c r="D2" s="76"/>
      <c r="E2" s="76"/>
    </row>
    <row r="3" spans="1:5">
      <c r="A3" s="77" t="s">
        <v>72</v>
      </c>
      <c r="B3" s="77"/>
      <c r="C3" s="77"/>
      <c r="D3" s="77"/>
      <c r="E3" s="77"/>
    </row>
    <row r="4" spans="1:5" s="1" customFormat="1" ht="15.75">
      <c r="A4" s="23" t="s">
        <v>13</v>
      </c>
      <c r="B4" s="4"/>
      <c r="C4" s="4"/>
      <c r="D4" s="88" t="s">
        <v>73</v>
      </c>
      <c r="E4" s="88"/>
    </row>
    <row r="5" spans="1:5">
      <c r="A5" s="36"/>
      <c r="B5" s="4"/>
      <c r="C5" s="4"/>
      <c r="D5" s="4"/>
      <c r="E5" s="4"/>
    </row>
    <row r="6" spans="1:5" ht="15" customHeight="1">
      <c r="A6" s="78" t="s">
        <v>0</v>
      </c>
      <c r="B6" s="78"/>
      <c r="C6" s="78"/>
      <c r="D6" s="78"/>
      <c r="E6" s="78"/>
    </row>
    <row r="7" spans="1:5" ht="17.25" customHeight="1">
      <c r="A7" s="79" t="s">
        <v>28</v>
      </c>
      <c r="B7" s="79"/>
      <c r="C7" s="79"/>
      <c r="D7" s="79"/>
      <c r="E7" s="79"/>
    </row>
    <row r="8" spans="1:5" ht="17.25" customHeight="1">
      <c r="A8" s="72" t="s">
        <v>1</v>
      </c>
      <c r="B8" s="72"/>
      <c r="C8" s="72"/>
      <c r="D8" s="72"/>
      <c r="E8" s="72"/>
    </row>
    <row r="9" spans="1:5" ht="14.25" customHeight="1">
      <c r="A9" s="78" t="s">
        <v>41</v>
      </c>
      <c r="B9" s="78"/>
      <c r="C9" s="78"/>
      <c r="D9" s="78"/>
      <c r="E9" s="78"/>
    </row>
    <row r="10" spans="1:5" ht="22.5" customHeight="1">
      <c r="A10" s="80" t="s">
        <v>14</v>
      </c>
      <c r="B10" s="81"/>
      <c r="C10" s="81"/>
      <c r="D10" s="81"/>
      <c r="E10" s="81"/>
    </row>
    <row r="11" spans="1:5" ht="34.5" customHeight="1">
      <c r="A11" s="78" t="s">
        <v>42</v>
      </c>
      <c r="B11" s="78"/>
      <c r="C11" s="78"/>
      <c r="D11" s="78"/>
      <c r="E11" s="78"/>
    </row>
    <row r="12" spans="1:5" ht="18" customHeight="1">
      <c r="A12" s="72" t="s">
        <v>15</v>
      </c>
      <c r="B12" s="73"/>
      <c r="C12" s="73"/>
      <c r="D12" s="73"/>
      <c r="E12" s="73"/>
    </row>
    <row r="13" spans="1:5" ht="15" customHeight="1">
      <c r="A13" s="78" t="s">
        <v>24</v>
      </c>
      <c r="B13" s="78"/>
      <c r="C13" s="78"/>
      <c r="D13" s="78"/>
      <c r="E13" s="78"/>
    </row>
    <row r="14" spans="1:5" ht="15" customHeight="1">
      <c r="A14" s="72" t="s">
        <v>2</v>
      </c>
      <c r="B14" s="73"/>
      <c r="C14" s="73"/>
      <c r="D14" s="73"/>
      <c r="E14" s="73"/>
    </row>
    <row r="15" spans="1:5" ht="18.75" customHeight="1">
      <c r="A15" s="78" t="s">
        <v>25</v>
      </c>
      <c r="B15" s="78"/>
      <c r="C15" s="78"/>
      <c r="D15" s="78"/>
      <c r="E15" s="78"/>
    </row>
    <row r="16" spans="1:5" ht="20.25" customHeight="1">
      <c r="A16" s="72" t="s">
        <v>16</v>
      </c>
      <c r="B16" s="73"/>
      <c r="C16" s="73"/>
      <c r="D16" s="73"/>
      <c r="E16" s="73"/>
    </row>
    <row r="17" spans="1:7" ht="36.75" customHeight="1">
      <c r="A17" s="78" t="s">
        <v>17</v>
      </c>
      <c r="B17" s="78"/>
      <c r="C17" s="78"/>
      <c r="D17" s="78"/>
      <c r="E17" s="78"/>
    </row>
    <row r="18" spans="1:7" ht="69" customHeight="1">
      <c r="A18" s="78" t="s">
        <v>29</v>
      </c>
      <c r="B18" s="78"/>
      <c r="C18" s="78"/>
      <c r="D18" s="78"/>
      <c r="E18" s="78"/>
    </row>
    <row r="19" spans="1:7" ht="35.25" customHeight="1">
      <c r="A19" s="83" t="s">
        <v>30</v>
      </c>
      <c r="B19" s="83"/>
      <c r="C19" s="83"/>
      <c r="D19" s="83"/>
      <c r="E19" s="83"/>
    </row>
    <row r="20" spans="1:7" ht="19.5" customHeight="1">
      <c r="A20" s="83"/>
      <c r="B20" s="83"/>
      <c r="C20" s="83"/>
      <c r="D20" s="83"/>
      <c r="E20" s="83"/>
      <c r="F20" s="2">
        <v>1934.85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>
      <c r="A22" s="21" t="s">
        <v>45</v>
      </c>
      <c r="B22" s="9" t="s">
        <v>46</v>
      </c>
      <c r="C22" s="3" t="s">
        <v>4</v>
      </c>
      <c r="D22" s="3">
        <v>14.81</v>
      </c>
      <c r="E22" s="8">
        <f>D22*F20*G20</f>
        <v>85965.385500000004</v>
      </c>
    </row>
    <row r="23" spans="1:7" ht="38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>
      <c r="A24" s="7" t="s">
        <v>47</v>
      </c>
      <c r="B24" s="9" t="s">
        <v>26</v>
      </c>
      <c r="C24" s="3" t="s">
        <v>4</v>
      </c>
      <c r="D24" s="3">
        <v>5.42</v>
      </c>
      <c r="E24" s="8">
        <f>D24*F20*G20</f>
        <v>31460.660999999996</v>
      </c>
    </row>
    <row r="25" spans="1:7">
      <c r="A25" s="7" t="s">
        <v>51</v>
      </c>
      <c r="B25" s="9" t="s">
        <v>74</v>
      </c>
      <c r="C25" s="3" t="s">
        <v>33</v>
      </c>
      <c r="D25" s="3"/>
      <c r="E25" s="22">
        <v>3745.07</v>
      </c>
    </row>
    <row r="26" spans="1:7">
      <c r="A26" s="7" t="s">
        <v>52</v>
      </c>
      <c r="B26" s="9" t="s">
        <v>74</v>
      </c>
      <c r="C26" s="3" t="s">
        <v>33</v>
      </c>
      <c r="D26" s="3"/>
      <c r="E26" s="8">
        <v>4592.3999999999996</v>
      </c>
    </row>
    <row r="27" spans="1:7">
      <c r="A27" s="7" t="s">
        <v>53</v>
      </c>
      <c r="B27" s="9" t="s">
        <v>74</v>
      </c>
      <c r="C27" s="3" t="s">
        <v>33</v>
      </c>
      <c r="D27" s="3"/>
      <c r="E27" s="8">
        <v>5734.07</v>
      </c>
    </row>
    <row r="28" spans="1:7">
      <c r="A28" s="7" t="s">
        <v>31</v>
      </c>
      <c r="B28" s="9" t="s">
        <v>74</v>
      </c>
      <c r="C28" s="3" t="s">
        <v>33</v>
      </c>
      <c r="D28" s="3"/>
      <c r="E28" s="8">
        <v>211.06</v>
      </c>
    </row>
    <row r="29" spans="1:7" ht="30">
      <c r="A29" s="19" t="s">
        <v>75</v>
      </c>
      <c r="B29" s="31" t="s">
        <v>76</v>
      </c>
      <c r="C29" s="32" t="s">
        <v>66</v>
      </c>
      <c r="D29" s="39"/>
      <c r="E29" s="8">
        <v>12931.04</v>
      </c>
    </row>
    <row r="30" spans="1:7" ht="30">
      <c r="A30" s="19" t="s">
        <v>78</v>
      </c>
      <c r="B30" s="34" t="s">
        <v>76</v>
      </c>
      <c r="C30" s="32" t="s">
        <v>66</v>
      </c>
      <c r="D30" s="39">
        <v>24</v>
      </c>
      <c r="E30" s="8">
        <f>D30*235.95</f>
        <v>5662.7999999999993</v>
      </c>
    </row>
    <row r="31" spans="1:7">
      <c r="A31" s="33" t="s">
        <v>68</v>
      </c>
      <c r="B31" s="9" t="s">
        <v>74</v>
      </c>
      <c r="C31" s="3" t="s">
        <v>33</v>
      </c>
      <c r="D31" s="34"/>
      <c r="E31" s="8">
        <v>490.32</v>
      </c>
    </row>
    <row r="32" spans="1:7" s="14" customFormat="1" ht="14.25">
      <c r="A32" s="10" t="s">
        <v>27</v>
      </c>
      <c r="B32" s="11"/>
      <c r="C32" s="12"/>
      <c r="D32" s="12"/>
      <c r="E32" s="13">
        <f>SUM(E22:E31)</f>
        <v>150792.80650000001</v>
      </c>
    </row>
    <row r="34" spans="1:5" ht="34.5" customHeight="1">
      <c r="A34" s="84" t="s">
        <v>80</v>
      </c>
      <c r="B34" s="84"/>
      <c r="C34" s="84"/>
      <c r="D34" s="84"/>
      <c r="E34" s="84"/>
    </row>
    <row r="35" spans="1:5" ht="21" customHeight="1">
      <c r="A35" s="78" t="s">
        <v>21</v>
      </c>
      <c r="B35" s="78"/>
      <c r="C35" s="78"/>
      <c r="D35" s="78"/>
      <c r="E35" s="78"/>
    </row>
    <row r="36" spans="1:5" ht="19.5" customHeight="1">
      <c r="A36" s="78" t="s">
        <v>20</v>
      </c>
      <c r="B36" s="78"/>
      <c r="C36" s="78"/>
      <c r="D36" s="78"/>
      <c r="E36" s="78"/>
    </row>
    <row r="37" spans="1:5" ht="33" customHeight="1">
      <c r="A37" s="78" t="s">
        <v>35</v>
      </c>
      <c r="B37" s="78"/>
      <c r="C37" s="78"/>
      <c r="D37" s="78"/>
      <c r="E37" s="78"/>
    </row>
    <row r="38" spans="1:5">
      <c r="A38" s="78" t="s">
        <v>18</v>
      </c>
      <c r="B38" s="78"/>
      <c r="C38" s="78"/>
      <c r="D38" s="78"/>
      <c r="E38" s="78"/>
    </row>
    <row r="39" spans="1:5">
      <c r="A39" s="82" t="s">
        <v>5</v>
      </c>
      <c r="B39" s="82"/>
      <c r="C39" s="82"/>
      <c r="D39" s="82"/>
      <c r="E39" s="82"/>
    </row>
    <row r="40" spans="1:5">
      <c r="A40" s="78" t="s">
        <v>18</v>
      </c>
      <c r="B40" s="78"/>
      <c r="C40" s="78"/>
      <c r="D40" s="78"/>
      <c r="E40" s="78"/>
    </row>
    <row r="41" spans="1:5">
      <c r="A41" s="85" t="s">
        <v>34</v>
      </c>
      <c r="B41" s="85"/>
      <c r="C41" s="85"/>
      <c r="D41" s="85"/>
      <c r="E41" s="5"/>
    </row>
    <row r="42" spans="1:5">
      <c r="B42" s="86" t="s">
        <v>19</v>
      </c>
      <c r="C42" s="86"/>
      <c r="D42" s="86"/>
      <c r="E42" s="6" t="s">
        <v>6</v>
      </c>
    </row>
    <row r="43" spans="1:5">
      <c r="A43" s="35"/>
      <c r="B43" s="35"/>
      <c r="C43" s="35"/>
      <c r="D43" s="35"/>
      <c r="E43" s="35"/>
    </row>
    <row r="44" spans="1:5">
      <c r="A44" s="87" t="s">
        <v>44</v>
      </c>
      <c r="B44" s="87"/>
      <c r="C44" s="87"/>
      <c r="D44" s="87"/>
      <c r="E44" s="5"/>
    </row>
    <row r="45" spans="1:5">
      <c r="B45" s="86" t="s">
        <v>19</v>
      </c>
      <c r="C45" s="86"/>
      <c r="D45" s="86"/>
      <c r="E45" s="6" t="s">
        <v>6</v>
      </c>
    </row>
    <row r="47" spans="1:5">
      <c r="A47" s="2" t="s">
        <v>39</v>
      </c>
    </row>
    <row r="48" spans="1:5">
      <c r="A48" s="14" t="s">
        <v>36</v>
      </c>
    </row>
    <row r="49" spans="1:2">
      <c r="A49" s="2" t="s">
        <v>43</v>
      </c>
      <c r="B49" s="15">
        <f>'2кв'!B56</f>
        <v>30562.289000000033</v>
      </c>
    </row>
    <row r="50" spans="1:2" ht="30">
      <c r="A50" s="37" t="s">
        <v>79</v>
      </c>
      <c r="B50" s="16"/>
    </row>
    <row r="51" spans="1:2">
      <c r="A51" s="2" t="s">
        <v>37</v>
      </c>
      <c r="B51" s="16">
        <f>143538.67-16.67</f>
        <v>143522</v>
      </c>
    </row>
    <row r="52" spans="1:2" ht="30">
      <c r="A52" s="38" t="s">
        <v>77</v>
      </c>
      <c r="B52" s="16">
        <v>20000</v>
      </c>
    </row>
    <row r="53" spans="1:2">
      <c r="A53" s="37" t="s">
        <v>48</v>
      </c>
      <c r="B53" s="16">
        <f>3*150</f>
        <v>450</v>
      </c>
    </row>
    <row r="54" spans="1:2">
      <c r="A54" s="37" t="s">
        <v>49</v>
      </c>
      <c r="B54" s="16">
        <f>3*150</f>
        <v>450</v>
      </c>
    </row>
    <row r="55" spans="1:2" ht="30">
      <c r="A55" s="37" t="s">
        <v>40</v>
      </c>
      <c r="B55" s="16">
        <f>E32</f>
        <v>150792.80650000001</v>
      </c>
    </row>
    <row r="56" spans="1:2">
      <c r="A56" s="17" t="s">
        <v>38</v>
      </c>
      <c r="B56" s="18">
        <f>B49+B51+B53+B54+B52-B55</f>
        <v>44191.482500000042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16" zoomScaleSheetLayoutView="100" workbookViewId="0">
      <selection activeCell="A29" sqref="A29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6.75" customHeight="1">
      <c r="A2" s="75" t="s">
        <v>12</v>
      </c>
      <c r="B2" s="76"/>
      <c r="C2" s="76"/>
      <c r="D2" s="76"/>
      <c r="E2" s="76"/>
    </row>
    <row r="3" spans="1:5">
      <c r="A3" s="77" t="s">
        <v>108</v>
      </c>
      <c r="B3" s="77"/>
      <c r="C3" s="77"/>
      <c r="D3" s="77"/>
      <c r="E3" s="77"/>
    </row>
    <row r="4" spans="1:5" s="1" customFormat="1" ht="15.75">
      <c r="A4" s="23" t="s">
        <v>13</v>
      </c>
      <c r="B4" s="4"/>
      <c r="C4" s="4"/>
      <c r="D4" s="88" t="s">
        <v>109</v>
      </c>
      <c r="E4" s="88"/>
    </row>
    <row r="5" spans="1:5">
      <c r="A5" s="41"/>
      <c r="B5" s="4"/>
      <c r="C5" s="4"/>
      <c r="D5" s="4"/>
      <c r="E5" s="4"/>
    </row>
    <row r="6" spans="1:5" ht="15" customHeight="1">
      <c r="A6" s="78" t="s">
        <v>0</v>
      </c>
      <c r="B6" s="78"/>
      <c r="C6" s="78"/>
      <c r="D6" s="78"/>
      <c r="E6" s="78"/>
    </row>
    <row r="7" spans="1:5" ht="17.25" customHeight="1">
      <c r="A7" s="79" t="s">
        <v>28</v>
      </c>
      <c r="B7" s="79"/>
      <c r="C7" s="79"/>
      <c r="D7" s="79"/>
      <c r="E7" s="79"/>
    </row>
    <row r="8" spans="1:5" ht="17.25" customHeight="1">
      <c r="A8" s="72" t="s">
        <v>1</v>
      </c>
      <c r="B8" s="72"/>
      <c r="C8" s="72"/>
      <c r="D8" s="72"/>
      <c r="E8" s="72"/>
    </row>
    <row r="9" spans="1:5" ht="14.25" customHeight="1">
      <c r="A9" s="78" t="s">
        <v>41</v>
      </c>
      <c r="B9" s="78"/>
      <c r="C9" s="78"/>
      <c r="D9" s="78"/>
      <c r="E9" s="78"/>
    </row>
    <row r="10" spans="1:5" ht="22.5" customHeight="1">
      <c r="A10" s="80" t="s">
        <v>14</v>
      </c>
      <c r="B10" s="81"/>
      <c r="C10" s="81"/>
      <c r="D10" s="81"/>
      <c r="E10" s="81"/>
    </row>
    <row r="11" spans="1:5" ht="34.5" customHeight="1">
      <c r="A11" s="78" t="s">
        <v>42</v>
      </c>
      <c r="B11" s="78"/>
      <c r="C11" s="78"/>
      <c r="D11" s="78"/>
      <c r="E11" s="78"/>
    </row>
    <row r="12" spans="1:5" ht="18" customHeight="1">
      <c r="A12" s="72" t="s">
        <v>15</v>
      </c>
      <c r="B12" s="73"/>
      <c r="C12" s="73"/>
      <c r="D12" s="73"/>
      <c r="E12" s="73"/>
    </row>
    <row r="13" spans="1:5" ht="15" customHeight="1">
      <c r="A13" s="78" t="s">
        <v>24</v>
      </c>
      <c r="B13" s="78"/>
      <c r="C13" s="78"/>
      <c r="D13" s="78"/>
      <c r="E13" s="78"/>
    </row>
    <row r="14" spans="1:5" ht="15" customHeight="1">
      <c r="A14" s="72" t="s">
        <v>2</v>
      </c>
      <c r="B14" s="73"/>
      <c r="C14" s="73"/>
      <c r="D14" s="73"/>
      <c r="E14" s="73"/>
    </row>
    <row r="15" spans="1:5" ht="18.75" customHeight="1">
      <c r="A15" s="78" t="s">
        <v>25</v>
      </c>
      <c r="B15" s="78"/>
      <c r="C15" s="78"/>
      <c r="D15" s="78"/>
      <c r="E15" s="78"/>
    </row>
    <row r="16" spans="1:5" ht="20.25" customHeight="1">
      <c r="A16" s="72" t="s">
        <v>16</v>
      </c>
      <c r="B16" s="73"/>
      <c r="C16" s="73"/>
      <c r="D16" s="73"/>
      <c r="E16" s="73"/>
    </row>
    <row r="17" spans="1:7" ht="36.75" customHeight="1">
      <c r="A17" s="78" t="s">
        <v>17</v>
      </c>
      <c r="B17" s="78"/>
      <c r="C17" s="78"/>
      <c r="D17" s="78"/>
      <c r="E17" s="78"/>
    </row>
    <row r="18" spans="1:7" ht="69" customHeight="1">
      <c r="A18" s="78" t="s">
        <v>29</v>
      </c>
      <c r="B18" s="78"/>
      <c r="C18" s="78"/>
      <c r="D18" s="78"/>
      <c r="E18" s="78"/>
    </row>
    <row r="19" spans="1:7" ht="35.25" customHeight="1">
      <c r="A19" s="83" t="s">
        <v>30</v>
      </c>
      <c r="B19" s="83"/>
      <c r="C19" s="83"/>
      <c r="D19" s="83"/>
      <c r="E19" s="83"/>
    </row>
    <row r="20" spans="1:7" ht="19.5" customHeight="1">
      <c r="A20" s="83"/>
      <c r="B20" s="83"/>
      <c r="C20" s="83"/>
      <c r="D20" s="83"/>
      <c r="E20" s="83"/>
      <c r="F20" s="2">
        <v>1934.85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>
      <c r="A22" s="21" t="s">
        <v>45</v>
      </c>
      <c r="B22" s="9" t="s">
        <v>46</v>
      </c>
      <c r="C22" s="3" t="s">
        <v>4</v>
      </c>
      <c r="D22" s="3">
        <v>14.81</v>
      </c>
      <c r="E22" s="8">
        <f>D22*F20*G20</f>
        <v>85965.385500000004</v>
      </c>
    </row>
    <row r="23" spans="1:7" ht="38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>
      <c r="A24" s="7" t="s">
        <v>47</v>
      </c>
      <c r="B24" s="9" t="s">
        <v>26</v>
      </c>
      <c r="C24" s="3" t="s">
        <v>4</v>
      </c>
      <c r="D24" s="3">
        <v>5.42</v>
      </c>
      <c r="E24" s="8">
        <f>D24*F20*G20</f>
        <v>31460.660999999996</v>
      </c>
    </row>
    <row r="25" spans="1:7">
      <c r="A25" s="7" t="s">
        <v>51</v>
      </c>
      <c r="B25" s="9" t="s">
        <v>110</v>
      </c>
      <c r="C25" s="3" t="s">
        <v>33</v>
      </c>
      <c r="D25" s="3"/>
      <c r="E25" s="22">
        <v>1280.05</v>
      </c>
    </row>
    <row r="26" spans="1:7">
      <c r="A26" s="7" t="s">
        <v>52</v>
      </c>
      <c r="B26" s="9" t="s">
        <v>110</v>
      </c>
      <c r="C26" s="3" t="s">
        <v>33</v>
      </c>
      <c r="D26" s="3"/>
      <c r="E26" s="8">
        <v>2759.1</v>
      </c>
    </row>
    <row r="27" spans="1:7">
      <c r="A27" s="7" t="s">
        <v>53</v>
      </c>
      <c r="B27" s="9" t="s">
        <v>110</v>
      </c>
      <c r="C27" s="3" t="s">
        <v>33</v>
      </c>
      <c r="D27" s="3"/>
      <c r="E27" s="8">
        <v>2016.52</v>
      </c>
    </row>
    <row r="28" spans="1:7">
      <c r="A28" s="7" t="s">
        <v>31</v>
      </c>
      <c r="B28" s="9" t="s">
        <v>110</v>
      </c>
      <c r="C28" s="3" t="s">
        <v>33</v>
      </c>
      <c r="D28" s="3"/>
      <c r="E28" s="8">
        <v>2213.08</v>
      </c>
    </row>
    <row r="29" spans="1:7" ht="30">
      <c r="A29" s="19" t="s">
        <v>111</v>
      </c>
      <c r="B29" s="9" t="s">
        <v>113</v>
      </c>
      <c r="C29" s="32" t="s">
        <v>33</v>
      </c>
      <c r="D29" s="39"/>
      <c r="E29" s="8">
        <v>35217.980000000003</v>
      </c>
    </row>
    <row r="30" spans="1:7">
      <c r="A30" s="19" t="s">
        <v>112</v>
      </c>
      <c r="B30" s="9" t="s">
        <v>113</v>
      </c>
      <c r="C30" s="32" t="s">
        <v>114</v>
      </c>
      <c r="D30" s="20">
        <v>4</v>
      </c>
      <c r="E30" s="8">
        <f>D30*235.95</f>
        <v>943.8</v>
      </c>
    </row>
    <row r="31" spans="1:7">
      <c r="A31" s="33"/>
      <c r="B31" s="9"/>
      <c r="C31" s="3"/>
      <c r="D31" s="34"/>
      <c r="E31" s="8"/>
    </row>
    <row r="32" spans="1:7" s="14" customFormat="1" ht="14.25">
      <c r="A32" s="10" t="s">
        <v>27</v>
      </c>
      <c r="B32" s="11"/>
      <c r="C32" s="12"/>
      <c r="D32" s="12"/>
      <c r="E32" s="13">
        <f>SUM(E22:E31)</f>
        <v>161856.5765</v>
      </c>
    </row>
    <row r="34" spans="1:5" ht="34.5" customHeight="1">
      <c r="A34" s="84" t="s">
        <v>115</v>
      </c>
      <c r="B34" s="84"/>
      <c r="C34" s="84"/>
      <c r="D34" s="84"/>
      <c r="E34" s="84"/>
    </row>
    <row r="35" spans="1:5" ht="34.5" customHeight="1">
      <c r="A35" s="78" t="s">
        <v>21</v>
      </c>
      <c r="B35" s="78"/>
      <c r="C35" s="78"/>
      <c r="D35" s="78"/>
      <c r="E35" s="78"/>
    </row>
    <row r="36" spans="1:5" ht="19.5" customHeight="1">
      <c r="A36" s="78" t="s">
        <v>20</v>
      </c>
      <c r="B36" s="78"/>
      <c r="C36" s="78"/>
      <c r="D36" s="78"/>
      <c r="E36" s="78"/>
    </row>
    <row r="37" spans="1:5" ht="33" customHeight="1">
      <c r="A37" s="78" t="s">
        <v>35</v>
      </c>
      <c r="B37" s="78"/>
      <c r="C37" s="78"/>
      <c r="D37" s="78"/>
      <c r="E37" s="78"/>
    </row>
    <row r="38" spans="1:5">
      <c r="A38" s="78" t="s">
        <v>18</v>
      </c>
      <c r="B38" s="78"/>
      <c r="C38" s="78"/>
      <c r="D38" s="78"/>
      <c r="E38" s="78"/>
    </row>
    <row r="39" spans="1:5">
      <c r="A39" s="82" t="s">
        <v>5</v>
      </c>
      <c r="B39" s="82"/>
      <c r="C39" s="82"/>
      <c r="D39" s="82"/>
      <c r="E39" s="82"/>
    </row>
    <row r="40" spans="1:5">
      <c r="A40" s="78" t="s">
        <v>18</v>
      </c>
      <c r="B40" s="78"/>
      <c r="C40" s="78"/>
      <c r="D40" s="78"/>
      <c r="E40" s="78"/>
    </row>
    <row r="41" spans="1:5">
      <c r="A41" s="85" t="s">
        <v>34</v>
      </c>
      <c r="B41" s="85"/>
      <c r="C41" s="85"/>
      <c r="D41" s="85"/>
      <c r="E41" s="5"/>
    </row>
    <row r="42" spans="1:5">
      <c r="B42" s="86" t="s">
        <v>19</v>
      </c>
      <c r="C42" s="86"/>
      <c r="D42" s="86"/>
      <c r="E42" s="6" t="s">
        <v>6</v>
      </c>
    </row>
    <row r="43" spans="1:5">
      <c r="A43" s="40"/>
      <c r="B43" s="40"/>
      <c r="C43" s="40"/>
      <c r="D43" s="40"/>
      <c r="E43" s="40"/>
    </row>
    <row r="44" spans="1:5">
      <c r="A44" s="87" t="s">
        <v>44</v>
      </c>
      <c r="B44" s="87"/>
      <c r="C44" s="87"/>
      <c r="D44" s="87"/>
      <c r="E44" s="5"/>
    </row>
    <row r="45" spans="1:5">
      <c r="B45" s="86" t="s">
        <v>19</v>
      </c>
      <c r="C45" s="86"/>
      <c r="D45" s="86"/>
      <c r="E45" s="6" t="s">
        <v>6</v>
      </c>
    </row>
    <row r="47" spans="1:5">
      <c r="A47" s="2" t="s">
        <v>39</v>
      </c>
    </row>
    <row r="48" spans="1:5">
      <c r="A48" s="14" t="s">
        <v>36</v>
      </c>
    </row>
    <row r="49" spans="1:2">
      <c r="A49" s="2" t="s">
        <v>43</v>
      </c>
      <c r="B49" s="15">
        <f>'3кв'!B56</f>
        <v>44191.482500000042</v>
      </c>
    </row>
    <row r="50" spans="1:2" ht="30">
      <c r="A50" s="42" t="s">
        <v>116</v>
      </c>
      <c r="B50" s="16"/>
    </row>
    <row r="51" spans="1:2">
      <c r="A51" s="2" t="s">
        <v>37</v>
      </c>
      <c r="B51" s="16">
        <v>152406.64000000001</v>
      </c>
    </row>
    <row r="52" spans="1:2">
      <c r="A52" s="42" t="s">
        <v>48</v>
      </c>
      <c r="B52" s="16">
        <f>3*150</f>
        <v>450</v>
      </c>
    </row>
    <row r="53" spans="1:2">
      <c r="A53" s="42" t="s">
        <v>49</v>
      </c>
      <c r="B53" s="16">
        <f>3*150</f>
        <v>450</v>
      </c>
    </row>
    <row r="54" spans="1:2" ht="30">
      <c r="A54" s="42" t="s">
        <v>40</v>
      </c>
      <c r="B54" s="16">
        <f>E32</f>
        <v>161856.5765</v>
      </c>
    </row>
    <row r="55" spans="1:2">
      <c r="A55" s="17" t="s">
        <v>38</v>
      </c>
      <c r="B55" s="18">
        <f>B49+B51+B52+B53-B54</f>
        <v>35641.54600000006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2"/>
  <sheetViews>
    <sheetView tabSelected="1" view="pageBreakPreview" topLeftCell="A29" zoomScaleSheetLayoutView="100" workbookViewId="0">
      <selection activeCell="A41" sqref="A41"/>
    </sheetView>
  </sheetViews>
  <sheetFormatPr defaultRowHeight="15"/>
  <cols>
    <col min="1" max="1" width="10.5703125" customWidth="1"/>
    <col min="2" max="2" width="56.7109375" customWidth="1"/>
    <col min="3" max="3" width="17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>
      <c r="A1" s="89" t="s">
        <v>81</v>
      </c>
      <c r="B1" s="89"/>
      <c r="C1" s="89"/>
      <c r="D1" s="43"/>
    </row>
    <row r="2" spans="1:4" ht="15.75">
      <c r="A2" s="90" t="s">
        <v>82</v>
      </c>
      <c r="B2" s="90"/>
      <c r="C2" s="90"/>
      <c r="D2" s="44"/>
    </row>
    <row r="3" spans="1:4" ht="15.75">
      <c r="A3" s="90" t="s">
        <v>83</v>
      </c>
      <c r="B3" s="90"/>
      <c r="C3" s="90"/>
      <c r="D3" s="44"/>
    </row>
    <row r="4" spans="1:4" ht="15.75">
      <c r="A4" s="89" t="s">
        <v>117</v>
      </c>
      <c r="B4" s="89"/>
      <c r="C4" s="89"/>
      <c r="D4" s="43"/>
    </row>
    <row r="5" spans="1:4" ht="15.75">
      <c r="A5" s="91"/>
      <c r="B5" s="91"/>
      <c r="C5" s="91"/>
      <c r="D5" s="1"/>
    </row>
    <row r="6" spans="1:4" ht="15.75">
      <c r="A6" s="44"/>
      <c r="B6" s="45" t="s">
        <v>84</v>
      </c>
      <c r="C6" s="46">
        <f>'1кв'!B48</f>
        <v>21419.46</v>
      </c>
      <c r="D6" s="47"/>
    </row>
    <row r="7" spans="1:4" ht="15.75">
      <c r="A7" s="48" t="s">
        <v>85</v>
      </c>
      <c r="B7" s="45" t="s">
        <v>125</v>
      </c>
      <c r="C7" s="46"/>
      <c r="D7" s="47"/>
    </row>
    <row r="8" spans="1:4" ht="15.75">
      <c r="A8" s="44"/>
      <c r="B8" s="49" t="s">
        <v>86</v>
      </c>
      <c r="C8" s="46"/>
      <c r="D8" s="47"/>
    </row>
    <row r="9" spans="1:4" ht="15.75">
      <c r="A9" s="44"/>
      <c r="B9" s="7" t="s">
        <v>118</v>
      </c>
      <c r="C9" s="46"/>
      <c r="D9" s="47"/>
    </row>
    <row r="10" spans="1:4" ht="15.75">
      <c r="A10" s="44"/>
      <c r="B10" s="7" t="s">
        <v>87</v>
      </c>
      <c r="C10" s="46"/>
      <c r="D10" s="47"/>
    </row>
    <row r="11" spans="1:4" ht="15.75">
      <c r="A11" s="44"/>
      <c r="B11" s="7" t="s">
        <v>119</v>
      </c>
      <c r="C11" s="46"/>
      <c r="D11" s="47"/>
    </row>
    <row r="12" spans="1:4" ht="15.75">
      <c r="A12" s="44"/>
      <c r="B12" s="7" t="s">
        <v>120</v>
      </c>
      <c r="C12" s="46"/>
      <c r="D12" s="47"/>
    </row>
    <row r="13" spans="1:4" ht="15.75">
      <c r="B13" s="50" t="s">
        <v>88</v>
      </c>
      <c r="C13" s="51">
        <f>'1кв'!B50+'2кв'!B52+'3кв'!B51+'4кв'!B51</f>
        <v>560749.04</v>
      </c>
      <c r="D13" s="52"/>
    </row>
    <row r="14" spans="1:4">
      <c r="B14" s="42" t="s">
        <v>77</v>
      </c>
      <c r="C14" s="51">
        <f>'3кв'!B52</f>
        <v>20000</v>
      </c>
      <c r="D14" s="52"/>
    </row>
    <row r="15" spans="1:4" ht="30">
      <c r="B15" s="53" t="s">
        <v>89</v>
      </c>
      <c r="C15" s="51">
        <f>'1кв'!B51+'2кв'!B53+'3кв'!B53+'4кв'!B52</f>
        <v>1800</v>
      </c>
      <c r="D15" s="52"/>
    </row>
    <row r="16" spans="1:4" ht="30">
      <c r="B16" s="53" t="s">
        <v>90</v>
      </c>
      <c r="C16" s="51">
        <f>'1кв'!B52+'2кв'!B54+'3кв'!B54+'4кв'!B53</f>
        <v>1800</v>
      </c>
      <c r="D16" s="52"/>
    </row>
    <row r="17" spans="1:5" ht="15.75">
      <c r="A17" s="54"/>
      <c r="B17" s="50" t="s">
        <v>91</v>
      </c>
      <c r="C17" s="55">
        <f>SUM(C13:C16)</f>
        <v>584349.04</v>
      </c>
      <c r="D17" s="47"/>
    </row>
    <row r="18" spans="1:5" ht="15.75">
      <c r="A18" s="1"/>
      <c r="B18" s="92"/>
      <c r="C18" s="92"/>
      <c r="D18" s="56"/>
    </row>
    <row r="19" spans="1:5" ht="15.75">
      <c r="A19" s="57" t="s">
        <v>92</v>
      </c>
      <c r="B19" s="21" t="s">
        <v>93</v>
      </c>
      <c r="C19" s="51">
        <f>'1кв'!E22+'2кв'!E22+'3кв'!E22+'4кв'!E22</f>
        <v>331091.53200000001</v>
      </c>
      <c r="D19" s="56"/>
    </row>
    <row r="20" spans="1:5" ht="30">
      <c r="A20" s="57"/>
      <c r="B20" s="7" t="s">
        <v>94</v>
      </c>
      <c r="C20" s="51">
        <f>'1кв'!E23</f>
        <v>2545.56</v>
      </c>
      <c r="D20" s="56"/>
    </row>
    <row r="21" spans="1:5" ht="15.75">
      <c r="A21" s="57"/>
      <c r="B21" s="7" t="s">
        <v>22</v>
      </c>
      <c r="C21" s="51">
        <v>0</v>
      </c>
      <c r="D21" s="56"/>
    </row>
    <row r="22" spans="1:5" ht="15.75">
      <c r="A22" s="57"/>
      <c r="B22" s="58" t="s">
        <v>47</v>
      </c>
      <c r="C22" s="51">
        <f>'1кв'!E25+'2кв'!E24+'3кв'!E24+'4кв'!E24</f>
        <v>120966.82199999999</v>
      </c>
      <c r="D22" s="56"/>
    </row>
    <row r="23" spans="1:5" ht="15.75">
      <c r="A23" s="57"/>
      <c r="B23" s="7" t="s">
        <v>51</v>
      </c>
      <c r="C23" s="51">
        <f>'1кв'!E26+'2кв'!E25+'3кв'!E25+'4кв'!E25</f>
        <v>13113.63</v>
      </c>
      <c r="D23" s="56"/>
    </row>
    <row r="24" spans="1:5" ht="15.75">
      <c r="A24" s="57"/>
      <c r="B24" s="7" t="s">
        <v>52</v>
      </c>
      <c r="C24" s="51">
        <f>'1кв'!E27+'2кв'!E26+'3кв'!E26+'4кв'!E26</f>
        <v>15017.42</v>
      </c>
      <c r="D24" s="56"/>
    </row>
    <row r="25" spans="1:5" ht="15.75">
      <c r="A25" s="57"/>
      <c r="B25" s="7" t="s">
        <v>53</v>
      </c>
      <c r="C25" s="51">
        <f>'1кв'!E28+'2кв'!E27+'3кв'!E27+'4кв'!E27</f>
        <v>14604.21</v>
      </c>
      <c r="D25" s="56"/>
    </row>
    <row r="26" spans="1:5" ht="15.75">
      <c r="A26" s="1"/>
      <c r="B26" s="7" t="s">
        <v>31</v>
      </c>
      <c r="C26" s="51">
        <f>'1кв'!E29+'2кв'!E28+'3кв'!E28+'4кв'!E28</f>
        <v>7641.4400000000005</v>
      </c>
      <c r="D26" s="56"/>
      <c r="E26" s="59"/>
    </row>
    <row r="27" spans="1:5" ht="15.75">
      <c r="A27" s="1"/>
      <c r="B27" s="60" t="s">
        <v>95</v>
      </c>
      <c r="C27" s="51">
        <f>'2кв'!E32+'3кв'!E31</f>
        <v>674.86</v>
      </c>
      <c r="D27" s="56"/>
      <c r="E27" s="59"/>
    </row>
    <row r="28" spans="1:5" ht="15.75">
      <c r="A28" s="57"/>
      <c r="B28" s="61" t="s">
        <v>121</v>
      </c>
      <c r="C28" s="62">
        <f>'1кв'!E30+'2кв'!E29+'2кв'!E30+'3кв'!E30+'4кв'!E30</f>
        <v>13355.699999999999</v>
      </c>
      <c r="D28" s="56"/>
    </row>
    <row r="29" spans="1:5" ht="15.75">
      <c r="A29" s="57"/>
      <c r="B29" s="63" t="s">
        <v>96</v>
      </c>
      <c r="C29" s="62">
        <f>SUM(C31:C34)</f>
        <v>51115.780000000006</v>
      </c>
      <c r="D29" s="56"/>
    </row>
    <row r="30" spans="1:5" ht="15.75">
      <c r="A30" s="57"/>
      <c r="B30" s="49" t="s">
        <v>86</v>
      </c>
      <c r="C30" s="64"/>
      <c r="D30" s="56"/>
    </row>
    <row r="31" spans="1:5" ht="30">
      <c r="A31" s="57"/>
      <c r="B31" s="33" t="s">
        <v>122</v>
      </c>
      <c r="C31" s="65">
        <f>'2кв'!E31</f>
        <v>2966.76</v>
      </c>
      <c r="D31" s="56"/>
    </row>
    <row r="32" spans="1:5" ht="15.75">
      <c r="A32" s="57"/>
      <c r="B32" s="33" t="s">
        <v>123</v>
      </c>
      <c r="C32" s="65">
        <f>'3кв'!E29</f>
        <v>12931.04</v>
      </c>
      <c r="D32" s="56"/>
    </row>
    <row r="33" spans="1:5" ht="15.75">
      <c r="A33" s="57"/>
      <c r="B33" s="33" t="s">
        <v>124</v>
      </c>
      <c r="C33" s="65">
        <f>'4кв'!E29</f>
        <v>35217.980000000003</v>
      </c>
      <c r="D33" s="56"/>
    </row>
    <row r="34" spans="1:5" ht="15.75">
      <c r="A34" s="57"/>
      <c r="B34" s="33"/>
      <c r="C34" s="65"/>
      <c r="D34" s="56"/>
    </row>
    <row r="35" spans="1:5" ht="15.75">
      <c r="A35" s="1"/>
      <c r="B35" s="66" t="s">
        <v>97</v>
      </c>
      <c r="C35" s="67">
        <f>SUM(C19:C29)</f>
        <v>570126.95400000003</v>
      </c>
      <c r="D35" s="56">
        <f>'1кв'!E31+'2кв'!E33+'3кв'!E32+'4кв'!E32</f>
        <v>570126.95400000003</v>
      </c>
      <c r="E35" s="59"/>
    </row>
    <row r="36" spans="1:5" ht="15.75">
      <c r="A36" s="1"/>
      <c r="B36" s="68" t="s">
        <v>98</v>
      </c>
      <c r="C36" s="69">
        <f>C6+C17-C35</f>
        <v>35641.545999999973</v>
      </c>
      <c r="D36" s="56"/>
    </row>
    <row r="37" spans="1:5" ht="15.75">
      <c r="A37" s="1"/>
      <c r="B37" s="48"/>
      <c r="C37" s="48"/>
      <c r="D37" s="56"/>
    </row>
    <row r="38" spans="1:5" ht="15.75">
      <c r="A38" s="1"/>
      <c r="B38" s="70" t="s">
        <v>99</v>
      </c>
      <c r="C38" s="70"/>
      <c r="D38" s="56"/>
    </row>
    <row r="39" spans="1:5" ht="15.75">
      <c r="A39" s="1"/>
      <c r="B39" s="70" t="s">
        <v>100</v>
      </c>
      <c r="C39" s="70">
        <v>84623.8</v>
      </c>
      <c r="D39" s="56"/>
    </row>
    <row r="40" spans="1:5" ht="15.75">
      <c r="A40" s="1"/>
      <c r="B40" s="71" t="s">
        <v>101</v>
      </c>
      <c r="C40" s="71">
        <v>86456.08</v>
      </c>
      <c r="D40" s="56"/>
    </row>
    <row r="41" spans="1:5" ht="15.75">
      <c r="A41" s="1"/>
      <c r="B41" s="70" t="s">
        <v>102</v>
      </c>
      <c r="C41" s="70">
        <f>C40-C39</f>
        <v>1832.2799999999988</v>
      </c>
      <c r="D41" s="56"/>
    </row>
    <row r="42" spans="1:5" ht="15.75">
      <c r="A42" s="1"/>
      <c r="B42" s="48"/>
      <c r="C42" s="48"/>
      <c r="D42" s="56"/>
    </row>
    <row r="43" spans="1:5" ht="15.75">
      <c r="A43" s="1"/>
      <c r="B43" s="48"/>
      <c r="C43" s="48"/>
      <c r="D43" s="56"/>
    </row>
    <row r="44" spans="1:5" ht="15.75">
      <c r="A44" s="1"/>
      <c r="B44" s="48"/>
      <c r="C44" s="48"/>
      <c r="D44" s="56"/>
    </row>
    <row r="45" spans="1:5" ht="15.75">
      <c r="A45" s="1" t="s">
        <v>103</v>
      </c>
      <c r="B45" s="48" t="s">
        <v>104</v>
      </c>
      <c r="C45" s="48"/>
      <c r="D45" s="56"/>
    </row>
    <row r="46" spans="1:5" ht="15.75">
      <c r="A46" s="1"/>
      <c r="B46" s="48" t="s">
        <v>105</v>
      </c>
      <c r="C46" s="48"/>
      <c r="D46" s="56"/>
    </row>
    <row r="47" spans="1:5" ht="15.75">
      <c r="A47" s="1"/>
      <c r="B47" s="48" t="s">
        <v>106</v>
      </c>
      <c r="C47" s="48"/>
      <c r="D47" s="56"/>
    </row>
    <row r="48" spans="1:5" ht="15.75">
      <c r="A48" s="1"/>
      <c r="B48" s="48"/>
      <c r="C48" s="48"/>
      <c r="D48" s="56"/>
    </row>
    <row r="49" spans="1:4" ht="15.75">
      <c r="A49" s="1"/>
      <c r="B49" s="48"/>
      <c r="C49" s="48"/>
      <c r="D49" s="56"/>
    </row>
    <row r="50" spans="1:4" ht="15.75">
      <c r="A50" s="1"/>
      <c r="B50" s="48" t="s">
        <v>107</v>
      </c>
      <c r="C50" s="48"/>
      <c r="D50" s="56"/>
    </row>
    <row r="51" spans="1:4" ht="15.75">
      <c r="A51" s="1"/>
      <c r="B51" s="48"/>
      <c r="C51" s="48"/>
      <c r="D51" s="56"/>
    </row>
    <row r="52" spans="1:4" ht="15.75">
      <c r="A52" s="1"/>
      <c r="B52" s="48"/>
      <c r="C52" s="48"/>
      <c r="D52" s="56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2023-03-02T10:52:38Z</dcterms:modified>
</cp:coreProperties>
</file>